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80" windowHeight="12300"/>
  </bookViews>
  <sheets>
    <sheet name="Zestawienie materiałów" sheetId="1" r:id="rId1"/>
    <sheet name="Baza" sheetId="6" r:id="rId2"/>
  </sheets>
  <definedNames>
    <definedName name="_xlnm.Print_Area" localSheetId="1">Baza!#REF!</definedName>
    <definedName name="_xlnm.Print_Area" localSheetId="0">'Zestawienie materiałów'!$B$1:$N$45</definedName>
  </definedNames>
  <calcPr calcId="145621"/>
</workbook>
</file>

<file path=xl/calcChain.xml><?xml version="1.0" encoding="utf-8"?>
<calcChain xmlns="http://schemas.openxmlformats.org/spreadsheetml/2006/main">
  <c r="D38" i="1" l="1"/>
  <c r="H38" i="1"/>
  <c r="I38" i="1"/>
  <c r="J38" i="1"/>
  <c r="D39" i="1"/>
  <c r="H39" i="1"/>
  <c r="I39" i="1"/>
  <c r="J39" i="1"/>
  <c r="D40" i="1"/>
  <c r="H40" i="1"/>
  <c r="I40" i="1"/>
  <c r="J40" i="1"/>
  <c r="D41" i="1"/>
  <c r="H41" i="1"/>
  <c r="I41" i="1"/>
  <c r="J41" i="1"/>
  <c r="D42" i="1"/>
  <c r="H42" i="1"/>
  <c r="I42" i="1"/>
  <c r="J42" i="1"/>
  <c r="E36" i="1" l="1"/>
  <c r="F36" i="1"/>
  <c r="G36" i="1"/>
  <c r="E37" i="1"/>
  <c r="F37" i="1"/>
  <c r="G37" i="1"/>
  <c r="E34" i="1" l="1"/>
  <c r="F34" i="1"/>
  <c r="G34" i="1"/>
  <c r="G35" i="1"/>
  <c r="F35" i="1"/>
  <c r="E35" i="1"/>
  <c r="D34" i="1"/>
  <c r="H34" i="1"/>
  <c r="I34" i="1"/>
  <c r="J34" i="1"/>
  <c r="D35" i="1"/>
  <c r="H35" i="1"/>
  <c r="I35" i="1"/>
  <c r="J35" i="1"/>
  <c r="D36" i="1"/>
  <c r="H36" i="1"/>
  <c r="I36" i="1"/>
  <c r="J36" i="1"/>
  <c r="D37" i="1"/>
  <c r="H37" i="1"/>
  <c r="I37" i="1"/>
  <c r="J37" i="1"/>
  <c r="F33" i="1" l="1"/>
  <c r="D32" i="1"/>
  <c r="E32" i="1"/>
  <c r="F32" i="1"/>
  <c r="G32" i="1"/>
  <c r="H32" i="1"/>
  <c r="I32" i="1"/>
  <c r="J32" i="1"/>
  <c r="D33" i="1"/>
  <c r="E33" i="1"/>
  <c r="G33" i="1"/>
  <c r="H33" i="1"/>
  <c r="I33" i="1"/>
  <c r="J33" i="1"/>
  <c r="D25" i="1"/>
  <c r="H25" i="1"/>
  <c r="I25" i="1"/>
  <c r="J25" i="1"/>
  <c r="D26" i="1"/>
  <c r="H26" i="1"/>
  <c r="I26" i="1"/>
  <c r="J26" i="1"/>
  <c r="D27" i="1"/>
  <c r="H27" i="1"/>
  <c r="I27" i="1"/>
  <c r="J27" i="1"/>
  <c r="D28" i="1"/>
  <c r="E28" i="1"/>
  <c r="F28" i="1"/>
  <c r="G28" i="1"/>
  <c r="H28" i="1"/>
  <c r="I28" i="1"/>
  <c r="J28" i="1"/>
  <c r="D29" i="1"/>
  <c r="E29" i="1"/>
  <c r="F29" i="1"/>
  <c r="G29" i="1"/>
  <c r="H29" i="1"/>
  <c r="I29" i="1"/>
  <c r="J29" i="1"/>
  <c r="D30" i="1"/>
  <c r="E30" i="1"/>
  <c r="F30" i="1"/>
  <c r="G30" i="1"/>
  <c r="H30" i="1"/>
  <c r="I30" i="1"/>
  <c r="J30" i="1"/>
  <c r="D31" i="1"/>
  <c r="E31" i="1"/>
  <c r="F31" i="1"/>
  <c r="G31" i="1"/>
  <c r="H31" i="1"/>
  <c r="I31" i="1"/>
  <c r="J31" i="1"/>
  <c r="O10" i="1"/>
  <c r="O43" i="1"/>
  <c r="A43" i="1"/>
  <c r="C44" i="1"/>
  <c r="D23" i="1"/>
  <c r="E23" i="1"/>
  <c r="F23" i="1"/>
  <c r="G23" i="1"/>
  <c r="E22" i="1"/>
  <c r="F22" i="1"/>
  <c r="G22" i="1"/>
  <c r="E20" i="1"/>
  <c r="F20" i="1"/>
  <c r="G20" i="1"/>
  <c r="E21" i="1"/>
  <c r="F21" i="1"/>
  <c r="G21" i="1"/>
  <c r="D19" i="1"/>
  <c r="E19" i="1"/>
  <c r="F19" i="1"/>
  <c r="G19" i="1"/>
  <c r="D18" i="1"/>
  <c r="E18" i="1"/>
  <c r="F18" i="1"/>
  <c r="G18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G12" i="1"/>
  <c r="F12" i="1"/>
  <c r="E12" i="1"/>
  <c r="G11" i="1"/>
  <c r="F11" i="1"/>
  <c r="E11" i="1"/>
  <c r="A31" i="1" l="1"/>
  <c r="A34" i="1" l="1"/>
  <c r="J24" i="1"/>
  <c r="I24" i="1"/>
  <c r="H24" i="1"/>
  <c r="D24" i="1"/>
  <c r="J23" i="1"/>
  <c r="I23" i="1"/>
  <c r="H23" i="1"/>
  <c r="J22" i="1"/>
  <c r="I22" i="1"/>
  <c r="H22" i="1"/>
  <c r="D22" i="1"/>
  <c r="J21" i="1"/>
  <c r="I21" i="1"/>
  <c r="H21" i="1"/>
  <c r="D21" i="1"/>
  <c r="J20" i="1"/>
  <c r="I20" i="1"/>
  <c r="H20" i="1"/>
  <c r="D20" i="1"/>
  <c r="D17" i="1"/>
  <c r="H17" i="1"/>
  <c r="I17" i="1"/>
  <c r="J17" i="1"/>
  <c r="H18" i="1"/>
  <c r="I18" i="1"/>
  <c r="J18" i="1"/>
  <c r="H19" i="1"/>
  <c r="I19" i="1"/>
  <c r="J19" i="1"/>
  <c r="A37" i="1" l="1"/>
  <c r="D13" i="1"/>
  <c r="H13" i="1"/>
  <c r="I13" i="1"/>
  <c r="J13" i="1"/>
  <c r="D14" i="1"/>
  <c r="H14" i="1"/>
  <c r="I14" i="1"/>
  <c r="J14" i="1"/>
  <c r="D15" i="1"/>
  <c r="H15" i="1"/>
  <c r="I15" i="1"/>
  <c r="J15" i="1"/>
  <c r="D16" i="1"/>
  <c r="H16" i="1"/>
  <c r="I16" i="1"/>
  <c r="J16" i="1"/>
  <c r="A40" i="1" l="1"/>
  <c r="N2" i="1"/>
  <c r="D12" i="1" l="1"/>
  <c r="H12" i="1"/>
  <c r="I12" i="1"/>
  <c r="J12" i="1"/>
  <c r="D11" i="1"/>
  <c r="H11" i="1"/>
  <c r="I11" i="1"/>
  <c r="K11" i="6" l="1"/>
  <c r="K12" i="6"/>
  <c r="J11" i="1"/>
  <c r="K10" i="6" l="1"/>
  <c r="K9" i="6"/>
  <c r="K68" i="6" l="1"/>
  <c r="K69" i="6"/>
  <c r="K70" i="6"/>
  <c r="K71" i="6"/>
  <c r="K72" i="6"/>
  <c r="K73" i="6"/>
  <c r="K74" i="6"/>
  <c r="K75" i="6"/>
  <c r="K76" i="6"/>
  <c r="K77" i="6"/>
  <c r="K78" i="6"/>
  <c r="K87" i="6"/>
  <c r="A10" i="1" l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9" i="1" l="1"/>
  <c r="A29" i="1" l="1"/>
  <c r="A32" i="1" l="1"/>
  <c r="O29" i="1"/>
  <c r="A30" i="1"/>
  <c r="A35" i="1" l="1"/>
  <c r="A33" i="1"/>
  <c r="O30" i="1"/>
  <c r="O31" i="1" s="1"/>
  <c r="O32" i="1" s="1"/>
  <c r="A38" i="1" l="1"/>
  <c r="O33" i="1"/>
  <c r="O34" i="1" s="1"/>
  <c r="O35" i="1" s="1"/>
  <c r="A36" i="1"/>
  <c r="A39" i="1" l="1"/>
  <c r="A41" i="1"/>
  <c r="O36" i="1"/>
  <c r="O37" i="1" s="1"/>
  <c r="O38" i="1" s="1"/>
  <c r="O39" i="1" s="1"/>
  <c r="O40" i="1" s="1"/>
  <c r="O41" i="1" s="1"/>
  <c r="O42" i="1" l="1"/>
  <c r="A42" i="1"/>
  <c r="M44" i="1" l="1"/>
  <c r="M45" i="1" s="1"/>
  <c r="L4" i="1" s="1"/>
</calcChain>
</file>

<file path=xl/sharedStrings.xml><?xml version="1.0" encoding="utf-8"?>
<sst xmlns="http://schemas.openxmlformats.org/spreadsheetml/2006/main" count="158" uniqueCount="44">
  <si>
    <t>Poz.</t>
  </si>
  <si>
    <t>Materiał</t>
  </si>
  <si>
    <t>Ciężar sztuki</t>
  </si>
  <si>
    <t>Uwagi</t>
  </si>
  <si>
    <t>Długość</t>
  </si>
  <si>
    <t>Sztuk w elem.</t>
  </si>
  <si>
    <t>[ mm ]</t>
  </si>
  <si>
    <t>[ kg/m ]</t>
  </si>
  <si>
    <t>[ kg ]</t>
  </si>
  <si>
    <t>Ciężar ogółem</t>
  </si>
  <si>
    <t>Ciężar 
w 
elemencie</t>
  </si>
  <si>
    <t>Opis</t>
  </si>
  <si>
    <t>Ciężar jedn. profilu</t>
  </si>
  <si>
    <t>Ilość elementów wysyłkowych</t>
  </si>
  <si>
    <t>sztuk:</t>
  </si>
  <si>
    <t>Numer rysunku:</t>
  </si>
  <si>
    <t>Tytuł rysunku:</t>
  </si>
  <si>
    <t>Numer zestawienia:</t>
  </si>
  <si>
    <t>strona:</t>
  </si>
  <si>
    <t>rewizja:</t>
  </si>
  <si>
    <t>Data:</t>
  </si>
  <si>
    <t xml:space="preserve">Ciężar całkowity (na str.) [ kg ]:   </t>
  </si>
  <si>
    <t xml:space="preserve">Ciężar całkowity (na str.) + 1.8% na spoiny [ kg ]:   </t>
  </si>
  <si>
    <t>Zestawienie materiału</t>
  </si>
  <si>
    <t>Zamawiający:</t>
  </si>
  <si>
    <t>Sprawdzenie czy element występuje w zestawieniach materiału</t>
  </si>
  <si>
    <t xml:space="preserve"> </t>
  </si>
  <si>
    <t>1 / 1</t>
  </si>
  <si>
    <t>Element wysyłkowy:</t>
  </si>
  <si>
    <t>x</t>
  </si>
  <si>
    <t>-</t>
  </si>
  <si>
    <t>Bl.</t>
  </si>
  <si>
    <t>PM-1</t>
  </si>
  <si>
    <t>Konstrukcja stalowa przęsła - elementy</t>
  </si>
  <si>
    <t>MESILO ENGINEERING
Spółka z ograniczoną odpowiedzialnością sp. k.         
ul. Kościuszki 34/L306, 50-012 Wrocław</t>
  </si>
  <si>
    <t>S355 J2G3</t>
  </si>
  <si>
    <t>8</t>
  </si>
  <si>
    <t>PKP PLK S.A. Zakład Linii Kolejowych 
w Zielonej Górze</t>
  </si>
  <si>
    <t>L120x120x12</t>
  </si>
  <si>
    <t>Kr. pom. 30/3 600</t>
  </si>
  <si>
    <t>Krata pomostowa</t>
  </si>
  <si>
    <t>U50</t>
  </si>
  <si>
    <t>L80x80x8</t>
  </si>
  <si>
    <t>L75x50x8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</si>
</sst>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1499984740745262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/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0" xfId="0" quotePrefix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2" fillId="0" borderId="27" xfId="0" quotePrefix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0" fontId="2" fillId="4" borderId="0" xfId="0" applyFont="1" applyFill="1"/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7" xfId="0" quotePrefix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0" xfId="0" applyFill="1"/>
    <xf numFmtId="0" fontId="2" fillId="5" borderId="21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27" xfId="0" quotePrefix="1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0" xfId="0" applyFill="1"/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7" xfId="0" quotePrefix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2" fillId="0" borderId="9" xfId="0" quotePrefix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27" xfId="0" quotePrefix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3" borderId="13" xfId="0" applyFont="1" applyFill="1" applyBorder="1"/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/>
    <xf numFmtId="0" fontId="3" fillId="2" borderId="20" xfId="0" applyFont="1" applyFill="1" applyBorder="1"/>
    <xf numFmtId="0" fontId="3" fillId="2" borderId="13" xfId="0" applyFont="1" applyFill="1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</cellXfs>
  <cellStyles count="1">
    <cellStyle name="Normalny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showGridLines="0" tabSelected="1" zoomScaleNormal="100" zoomScaleSheetLayoutView="100" workbookViewId="0">
      <selection activeCell="S35" sqref="S35"/>
    </sheetView>
  </sheetViews>
  <sheetFormatPr defaultRowHeight="12"/>
  <cols>
    <col min="1" max="1" width="9.25" style="1" customWidth="1"/>
    <col min="2" max="2" width="4.625" style="2" customWidth="1"/>
    <col min="3" max="3" width="5.125" style="2" customWidth="1"/>
    <col min="4" max="4" width="3.125" style="2" customWidth="1"/>
    <col min="5" max="5" width="4.125" style="1" customWidth="1"/>
    <col min="6" max="6" width="1.625" style="1" customWidth="1"/>
    <col min="7" max="7" width="4.125" style="1" customWidth="1"/>
    <col min="8" max="8" width="6.5" style="2" customWidth="1"/>
    <col min="9" max="9" width="6.625" style="2" customWidth="1"/>
    <col min="10" max="10" width="5.75" style="2" customWidth="1"/>
    <col min="11" max="13" width="8.125" style="2" customWidth="1"/>
    <col min="14" max="14" width="13.75" style="2" customWidth="1"/>
    <col min="15" max="15" width="5.375" style="2" customWidth="1"/>
    <col min="16" max="16384" width="9" style="2"/>
  </cols>
  <sheetData>
    <row r="1" spans="1:25" ht="15" customHeight="1">
      <c r="A1" s="19"/>
      <c r="B1" s="123" t="s">
        <v>34</v>
      </c>
      <c r="C1" s="124"/>
      <c r="D1" s="124"/>
      <c r="E1" s="124"/>
      <c r="F1" s="124"/>
      <c r="G1" s="124"/>
      <c r="H1" s="124"/>
      <c r="I1" s="124"/>
      <c r="J1" s="124"/>
      <c r="K1" s="125"/>
      <c r="L1" s="20" t="s">
        <v>19</v>
      </c>
      <c r="M1" s="21">
        <v>0</v>
      </c>
      <c r="N1" s="22" t="s">
        <v>17</v>
      </c>
    </row>
    <row r="2" spans="1:25" ht="15" customHeight="1">
      <c r="A2" s="19"/>
      <c r="B2" s="126"/>
      <c r="C2" s="127"/>
      <c r="D2" s="127"/>
      <c r="E2" s="127"/>
      <c r="F2" s="127"/>
      <c r="G2" s="127"/>
      <c r="H2" s="127"/>
      <c r="I2" s="127"/>
      <c r="J2" s="127"/>
      <c r="K2" s="128"/>
      <c r="L2" s="23" t="s">
        <v>18</v>
      </c>
      <c r="M2" s="24" t="s">
        <v>27</v>
      </c>
      <c r="N2" s="111" t="str">
        <f>N6&amp;" L.M."</f>
        <v>8 L.M.</v>
      </c>
      <c r="S2" s="19"/>
      <c r="T2" s="19"/>
      <c r="U2" s="19"/>
      <c r="V2" s="19"/>
    </row>
    <row r="3" spans="1:25" ht="15" customHeight="1">
      <c r="A3" s="19"/>
      <c r="B3" s="126"/>
      <c r="C3" s="127"/>
      <c r="D3" s="127"/>
      <c r="E3" s="127"/>
      <c r="F3" s="127"/>
      <c r="G3" s="127"/>
      <c r="H3" s="127"/>
      <c r="I3" s="127"/>
      <c r="J3" s="127"/>
      <c r="K3" s="128"/>
      <c r="L3" s="105" t="s">
        <v>26</v>
      </c>
      <c r="M3" s="118"/>
      <c r="N3" s="111"/>
      <c r="S3" s="19"/>
      <c r="T3" s="19"/>
      <c r="U3" s="19"/>
      <c r="V3" s="19"/>
    </row>
    <row r="4" spans="1:25" ht="15" customHeight="1">
      <c r="A4" s="19"/>
      <c r="B4" s="129"/>
      <c r="C4" s="130"/>
      <c r="D4" s="130"/>
      <c r="E4" s="130"/>
      <c r="F4" s="130"/>
      <c r="G4" s="130"/>
      <c r="H4" s="130"/>
      <c r="I4" s="130"/>
      <c r="J4" s="130"/>
      <c r="K4" s="131"/>
      <c r="L4" s="25">
        <f>M45</f>
        <v>18667.065999999999</v>
      </c>
      <c r="M4" s="26" t="s">
        <v>8</v>
      </c>
      <c r="N4" s="112"/>
      <c r="S4" s="19"/>
      <c r="T4" s="19"/>
      <c r="U4" s="19"/>
      <c r="V4" s="19"/>
    </row>
    <row r="5" spans="1:25" ht="15" customHeight="1">
      <c r="A5" s="19"/>
      <c r="B5" s="119" t="s">
        <v>24</v>
      </c>
      <c r="C5" s="122"/>
      <c r="D5" s="122"/>
      <c r="E5" s="122"/>
      <c r="F5" s="122"/>
      <c r="G5" s="122"/>
      <c r="H5" s="122"/>
      <c r="I5" s="119" t="s">
        <v>16</v>
      </c>
      <c r="J5" s="120"/>
      <c r="K5" s="120"/>
      <c r="L5" s="120"/>
      <c r="M5" s="121"/>
      <c r="N5" s="27" t="s">
        <v>15</v>
      </c>
      <c r="S5" s="19"/>
      <c r="T5" s="19"/>
      <c r="U5" s="19"/>
      <c r="V5" s="19"/>
    </row>
    <row r="6" spans="1:25" ht="25.5" customHeight="1">
      <c r="A6" s="19"/>
      <c r="B6" s="113" t="s">
        <v>37</v>
      </c>
      <c r="C6" s="114"/>
      <c r="D6" s="114"/>
      <c r="E6" s="114"/>
      <c r="F6" s="114"/>
      <c r="G6" s="114"/>
      <c r="H6" s="114"/>
      <c r="I6" s="115" t="s">
        <v>33</v>
      </c>
      <c r="J6" s="116"/>
      <c r="K6" s="116"/>
      <c r="L6" s="116"/>
      <c r="M6" s="117"/>
      <c r="N6" s="41" t="s">
        <v>36</v>
      </c>
      <c r="S6"/>
      <c r="T6"/>
      <c r="U6"/>
      <c r="V6"/>
      <c r="W6"/>
      <c r="X6"/>
      <c r="Y6"/>
    </row>
    <row r="7" spans="1:25" ht="45" customHeight="1">
      <c r="A7" s="103" t="s">
        <v>13</v>
      </c>
      <c r="B7" s="103" t="s">
        <v>0</v>
      </c>
      <c r="C7" s="103" t="s">
        <v>5</v>
      </c>
      <c r="D7" s="105" t="s">
        <v>11</v>
      </c>
      <c r="E7" s="106"/>
      <c r="F7" s="106"/>
      <c r="G7" s="107"/>
      <c r="H7" s="3" t="s">
        <v>4</v>
      </c>
      <c r="I7" s="103" t="s">
        <v>1</v>
      </c>
      <c r="J7" s="3" t="s">
        <v>12</v>
      </c>
      <c r="K7" s="3" t="s">
        <v>2</v>
      </c>
      <c r="L7" s="3" t="s">
        <v>10</v>
      </c>
      <c r="M7" s="3" t="s">
        <v>9</v>
      </c>
      <c r="N7" s="103" t="s">
        <v>3</v>
      </c>
      <c r="S7"/>
      <c r="T7"/>
      <c r="U7"/>
      <c r="V7"/>
      <c r="W7"/>
      <c r="X7"/>
      <c r="Y7"/>
    </row>
    <row r="8" spans="1:25" s="5" customFormat="1" ht="15" customHeight="1">
      <c r="A8" s="104"/>
      <c r="B8" s="104"/>
      <c r="C8" s="104"/>
      <c r="D8" s="108"/>
      <c r="E8" s="109"/>
      <c r="F8" s="109"/>
      <c r="G8" s="110"/>
      <c r="H8" s="4" t="s">
        <v>6</v>
      </c>
      <c r="I8" s="104"/>
      <c r="J8" s="4" t="s">
        <v>7</v>
      </c>
      <c r="K8" s="4" t="s">
        <v>8</v>
      </c>
      <c r="L8" s="4" t="s">
        <v>8</v>
      </c>
      <c r="M8" s="4" t="s">
        <v>8</v>
      </c>
      <c r="N8" s="104"/>
      <c r="S8"/>
      <c r="T8"/>
      <c r="U8"/>
      <c r="V8"/>
      <c r="W8"/>
      <c r="X8"/>
      <c r="Y8"/>
    </row>
    <row r="9" spans="1:25" s="6" customFormat="1" ht="15" customHeight="1">
      <c r="A9" s="5"/>
      <c r="B9" s="95" t="s">
        <v>28</v>
      </c>
      <c r="C9" s="96"/>
      <c r="D9" s="96"/>
      <c r="E9" s="96"/>
      <c r="F9" s="84" t="s">
        <v>32</v>
      </c>
      <c r="G9" s="84"/>
      <c r="H9" s="86" t="s">
        <v>14</v>
      </c>
      <c r="I9" s="84">
        <v>1</v>
      </c>
      <c r="J9" s="99"/>
      <c r="K9" s="99"/>
      <c r="L9" s="99"/>
      <c r="M9" s="99"/>
      <c r="N9" s="100"/>
      <c r="O9" s="5" t="str">
        <f>IF(B9="element wysyłkowy:","OK.",IF(B9=0,"OK.",IF(O8="Kol. A",IF(A9=A8,"Kol. A","???"),IF(A9=A8,"OK.",IF(A9=I7,"OK.","Kol. A")))))</f>
        <v>OK.</v>
      </c>
      <c r="S9"/>
      <c r="T9"/>
      <c r="U9"/>
      <c r="V9"/>
      <c r="W9"/>
      <c r="X9"/>
      <c r="Y9"/>
    </row>
    <row r="10" spans="1:25" s="6" customFormat="1" ht="15" customHeight="1">
      <c r="A10" s="5" t="str">
        <f>IF(B8="Element Wysyłkowy:",I8,IF(OR(ISTEXT(B10),ISBLANK(B10)),"",A9))</f>
        <v/>
      </c>
      <c r="B10" s="97"/>
      <c r="C10" s="98"/>
      <c r="D10" s="98"/>
      <c r="E10" s="98"/>
      <c r="F10" s="85"/>
      <c r="G10" s="85"/>
      <c r="H10" s="87"/>
      <c r="I10" s="88"/>
      <c r="J10" s="101"/>
      <c r="K10" s="101"/>
      <c r="L10" s="101"/>
      <c r="M10" s="101"/>
      <c r="N10" s="102"/>
      <c r="O10" s="8" t="str">
        <f t="shared" ref="O10:O43" si="0">IF(B10="element wysyłkowy:","OK.",IF(B10=0,"OK.",IF(O9="Kol. A",IF(A10=A9,"Kol. A","???"),IF(A10=A9,"OK.",IF(A10=I8,"OK.","Kol. A")))))</f>
        <v>OK.</v>
      </c>
      <c r="R10" s="36"/>
      <c r="S10" s="36"/>
      <c r="T10"/>
      <c r="U10"/>
      <c r="V10"/>
      <c r="W10"/>
      <c r="X10"/>
      <c r="Y10"/>
    </row>
    <row r="11" spans="1:25" s="6" customFormat="1" ht="16.5" customHeight="1">
      <c r="A11" s="5">
        <v>1</v>
      </c>
      <c r="B11" s="10">
        <v>101</v>
      </c>
      <c r="C11" s="11">
        <v>8</v>
      </c>
      <c r="D11" s="12" t="str">
        <f>VLOOKUP($B11,Baza!$B$9:$J$999,3,FALSE)</f>
        <v>Bl.</v>
      </c>
      <c r="E11" s="38">
        <f>VLOOKUP($B11,Baza!$B$9:$J$999,4,FALSE)</f>
        <v>30</v>
      </c>
      <c r="F11" s="38" t="str">
        <f>VLOOKUP($B11,Baza!$B$9:$J$999,5,FALSE)</f>
        <v>x</v>
      </c>
      <c r="G11" s="38">
        <f>VLOOKUP($B11,Baza!$B$9:$J$999,6,FALSE)</f>
        <v>350</v>
      </c>
      <c r="H11" s="11">
        <f>VLOOKUP($B11,Baza!$B$9:$J$999,7,FALSE)</f>
        <v>2705</v>
      </c>
      <c r="I11" s="11" t="str">
        <f>VLOOKUP($B11,Baza!$B$9:$J$999,8,FALSE)</f>
        <v>S355 J2G3</v>
      </c>
      <c r="J11" s="7" t="str">
        <f>VLOOKUP($B11,Baza!$B$9:$J$999,9,FALSE)</f>
        <v>-</v>
      </c>
      <c r="K11" s="16">
        <v>223</v>
      </c>
      <c r="L11" s="16">
        <v>1784</v>
      </c>
      <c r="M11" s="16">
        <v>1784</v>
      </c>
      <c r="N11" s="17"/>
      <c r="O11" s="8" t="str">
        <f t="shared" si="0"/>
        <v>OK.</v>
      </c>
      <c r="R11" s="36"/>
      <c r="S11" s="36"/>
      <c r="T11"/>
      <c r="U11"/>
      <c r="V11"/>
      <c r="W11"/>
      <c r="X11"/>
      <c r="Y11"/>
    </row>
    <row r="12" spans="1:25" s="62" customFormat="1" ht="16.5" customHeight="1">
      <c r="A12" s="70">
        <v>1</v>
      </c>
      <c r="B12" s="61">
        <v>102</v>
      </c>
      <c r="C12" s="66">
        <v>4</v>
      </c>
      <c r="D12" s="63" t="str">
        <f>VLOOKUP($B12,Baza!$B$9:$J$999,3,FALSE)</f>
        <v>Bl.</v>
      </c>
      <c r="E12" s="63">
        <f>VLOOKUP($B12,Baza!$B$9:$J$999,4,FALSE)</f>
        <v>40</v>
      </c>
      <c r="F12" s="63" t="str">
        <f>VLOOKUP($B12,Baza!$B$9:$J$999,5,FALSE)</f>
        <v>x</v>
      </c>
      <c r="G12" s="63">
        <f>VLOOKUP($B12,Baza!$B$9:$J$999,6,FALSE)</f>
        <v>350</v>
      </c>
      <c r="H12" s="66">
        <f>VLOOKUP($B12,Baza!$B$9:$J$999,7,FALSE)</f>
        <v>5000</v>
      </c>
      <c r="I12" s="66" t="str">
        <f>VLOOKUP($B12,Baza!$B$9:$J$999,8,FALSE)</f>
        <v>S355 J2G3</v>
      </c>
      <c r="J12" s="71" t="str">
        <f>VLOOKUP($B12,Baza!$B$9:$J$999,9,FALSE)</f>
        <v>-</v>
      </c>
      <c r="K12" s="72">
        <v>550</v>
      </c>
      <c r="L12" s="72">
        <v>2198</v>
      </c>
      <c r="M12" s="72">
        <v>2198</v>
      </c>
      <c r="N12" s="73"/>
      <c r="O12" s="70" t="str">
        <f t="shared" si="0"/>
        <v>OK.</v>
      </c>
      <c r="R12" s="74"/>
      <c r="S12" s="69"/>
      <c r="T12" s="69"/>
      <c r="U12" s="69"/>
      <c r="V12" s="69"/>
      <c r="W12" s="69"/>
      <c r="X12" s="69"/>
      <c r="Y12" s="69"/>
    </row>
    <row r="13" spans="1:25" s="9" customFormat="1" ht="16.5" customHeight="1">
      <c r="A13" s="8">
        <v>1</v>
      </c>
      <c r="B13" s="10">
        <v>103</v>
      </c>
      <c r="C13" s="11">
        <v>4</v>
      </c>
      <c r="D13" s="40" t="str">
        <f>VLOOKUP($B13,Baza!$B$9:$J$999,3,FALSE)</f>
        <v>Bl.</v>
      </c>
      <c r="E13" s="38">
        <f>VLOOKUP($B13,Baza!$B$9:$J$999,4,FALSE)</f>
        <v>40</v>
      </c>
      <c r="F13" s="38" t="str">
        <f>VLOOKUP($B13,Baza!$B$9:$J$999,5,FALSE)</f>
        <v>x</v>
      </c>
      <c r="G13" s="38">
        <f>VLOOKUP($B13,Baza!$B$9:$J$999,6,FALSE)</f>
        <v>350</v>
      </c>
      <c r="H13" s="11">
        <f>VLOOKUP($B13,Baza!$B$9:$J$999,7,FALSE)</f>
        <v>3775</v>
      </c>
      <c r="I13" s="11" t="str">
        <f>VLOOKUP($B13,Baza!$B$9:$J$999,8,FALSE)</f>
        <v>S355 J2G3</v>
      </c>
      <c r="J13" s="15" t="str">
        <f>VLOOKUP($B13,Baza!$B$9:$J$999,9,FALSE)</f>
        <v>-</v>
      </c>
      <c r="K13" s="16">
        <v>415</v>
      </c>
      <c r="L13" s="16">
        <v>1659</v>
      </c>
      <c r="M13" s="16">
        <v>1659</v>
      </c>
      <c r="N13" s="17"/>
      <c r="O13" s="8" t="str">
        <f t="shared" si="0"/>
        <v>OK.</v>
      </c>
      <c r="S13" s="19"/>
      <c r="T13" s="19"/>
      <c r="U13" s="19"/>
      <c r="V13" s="19"/>
      <c r="W13" s="19"/>
      <c r="X13" s="19"/>
      <c r="Y13" s="19"/>
    </row>
    <row r="14" spans="1:25" s="62" customFormat="1" ht="16.5" customHeight="1">
      <c r="A14" s="70">
        <v>1</v>
      </c>
      <c r="B14" s="61">
        <v>104</v>
      </c>
      <c r="C14" s="66">
        <v>4</v>
      </c>
      <c r="D14" s="63" t="str">
        <f>VLOOKUP($B14,Baza!$B$9:$J$999,3,FALSE)</f>
        <v>Bl.</v>
      </c>
      <c r="E14" s="63">
        <f>VLOOKUP($B14,Baza!$B$9:$J$999,4,FALSE)</f>
        <v>14</v>
      </c>
      <c r="F14" s="63" t="str">
        <f>VLOOKUP($B14,Baza!$B$9:$J$999,5,FALSE)</f>
        <v>x</v>
      </c>
      <c r="G14" s="63">
        <f>VLOOKUP($B14,Baza!$B$9:$J$999,6,FALSE)</f>
        <v>1040</v>
      </c>
      <c r="H14" s="66">
        <f>VLOOKUP($B14,Baza!$B$9:$J$999,7,FALSE)</f>
        <v>2505</v>
      </c>
      <c r="I14" s="66" t="str">
        <f>VLOOKUP($B14,Baza!$B$9:$J$999,8,FALSE)</f>
        <v>S355 J2G3</v>
      </c>
      <c r="J14" s="71" t="str">
        <f>VLOOKUP($B14,Baza!$B$9:$J$999,9,FALSE)</f>
        <v>-</v>
      </c>
      <c r="K14" s="72">
        <v>286</v>
      </c>
      <c r="L14" s="72">
        <v>1145</v>
      </c>
      <c r="M14" s="72">
        <v>1145</v>
      </c>
      <c r="N14" s="73"/>
      <c r="O14" s="70" t="str">
        <f t="shared" si="0"/>
        <v>OK.</v>
      </c>
      <c r="V14" s="75"/>
    </row>
    <row r="15" spans="1:25" s="62" customFormat="1" ht="16.5" customHeight="1">
      <c r="A15" s="70">
        <v>1</v>
      </c>
      <c r="B15" s="61">
        <v>105</v>
      </c>
      <c r="C15" s="66">
        <v>22</v>
      </c>
      <c r="D15" s="63" t="str">
        <f>VLOOKUP($B15,Baza!$B$9:$J$999,3,FALSE)</f>
        <v>Bl.</v>
      </c>
      <c r="E15" s="63">
        <f>VLOOKUP($B15,Baza!$B$9:$J$999,4,FALSE)</f>
        <v>12</v>
      </c>
      <c r="F15" s="63" t="str">
        <f>VLOOKUP($B15,Baza!$B$9:$J$999,5,FALSE)</f>
        <v>x</v>
      </c>
      <c r="G15" s="63">
        <f>VLOOKUP($B15,Baza!$B$9:$J$999,6,FALSE)</f>
        <v>165</v>
      </c>
      <c r="H15" s="66">
        <f>VLOOKUP($B15,Baza!$B$9:$J$999,7,FALSE)</f>
        <v>1040</v>
      </c>
      <c r="I15" s="66" t="str">
        <f>VLOOKUP($B15,Baza!$B$9:$J$999,8,FALSE)</f>
        <v>S355 J2G3</v>
      </c>
      <c r="J15" s="71" t="str">
        <f>VLOOKUP($B15,Baza!$B$9:$J$999,9,FALSE)</f>
        <v>-</v>
      </c>
      <c r="K15" s="72">
        <v>16</v>
      </c>
      <c r="L15" s="72">
        <v>352</v>
      </c>
      <c r="M15" s="72">
        <v>352</v>
      </c>
      <c r="N15" s="73"/>
      <c r="O15" s="70" t="str">
        <f t="shared" si="0"/>
        <v>OK.</v>
      </c>
      <c r="V15" s="75"/>
    </row>
    <row r="16" spans="1:25" s="9" customFormat="1" ht="16.5" customHeight="1">
      <c r="A16" s="8">
        <v>1</v>
      </c>
      <c r="B16" s="10">
        <v>106</v>
      </c>
      <c r="C16" s="11">
        <v>6</v>
      </c>
      <c r="D16" s="12" t="str">
        <f>VLOOKUP($B16,Baza!$B$9:$J$999,3,FALSE)</f>
        <v>Bl.</v>
      </c>
      <c r="E16" s="38">
        <f>VLOOKUP($B16,Baza!$B$9:$J$999,4,FALSE)</f>
        <v>25</v>
      </c>
      <c r="F16" s="38" t="str">
        <f>VLOOKUP($B16,Baza!$B$9:$J$999,5,FALSE)</f>
        <v>x</v>
      </c>
      <c r="G16" s="38">
        <f>VLOOKUP($B16,Baza!$B$9:$J$999,6,FALSE)</f>
        <v>560</v>
      </c>
      <c r="H16" s="11">
        <f>VLOOKUP($B16,Baza!$B$9:$J$999,7,FALSE)</f>
        <v>3650</v>
      </c>
      <c r="I16" s="11" t="str">
        <f>VLOOKUP($B16,Baza!$B$9:$J$999,8,FALSE)</f>
        <v>S355 J2G3</v>
      </c>
      <c r="J16" s="15" t="str">
        <f>VLOOKUP($B16,Baza!$B$9:$J$999,9,FALSE)</f>
        <v>-</v>
      </c>
      <c r="K16" s="16">
        <v>190</v>
      </c>
      <c r="L16" s="16">
        <v>1140</v>
      </c>
      <c r="M16" s="16">
        <v>1140</v>
      </c>
      <c r="N16" s="17"/>
      <c r="O16" s="8" t="str">
        <f t="shared" si="0"/>
        <v>OK.</v>
      </c>
      <c r="R16" s="36"/>
      <c r="S16" s="36"/>
      <c r="T16" s="19"/>
      <c r="U16" s="19"/>
      <c r="V16" s="19"/>
      <c r="W16" s="19"/>
      <c r="X16" s="19"/>
      <c r="Y16" s="19"/>
    </row>
    <row r="17" spans="1:25" s="9" customFormat="1" ht="16.5" customHeight="1">
      <c r="A17" s="8">
        <v>1</v>
      </c>
      <c r="B17" s="10">
        <v>107</v>
      </c>
      <c r="C17" s="11">
        <v>6</v>
      </c>
      <c r="D17" s="12" t="str">
        <f>VLOOKUP($B17,Baza!$B$9:$J$999,3,FALSE)</f>
        <v>Bl.</v>
      </c>
      <c r="E17" s="38">
        <f>VLOOKUP($B17,Baza!$B$9:$J$999,4,FALSE)</f>
        <v>12</v>
      </c>
      <c r="F17" s="38" t="str">
        <f>VLOOKUP($B17,Baza!$B$9:$J$999,5,FALSE)</f>
        <v>x</v>
      </c>
      <c r="G17" s="38">
        <f>VLOOKUP($B17,Baza!$B$9:$J$999,6,FALSE)</f>
        <v>1040</v>
      </c>
      <c r="H17" s="11">
        <f>VLOOKUP($B17,Baza!$B$9:$J$999,7,FALSE)</f>
        <v>3986</v>
      </c>
      <c r="I17" s="11" t="str">
        <f>VLOOKUP($B17,Baza!$B$9:$J$999,8,FALSE)</f>
        <v>S355 J2G3</v>
      </c>
      <c r="J17" s="15" t="str">
        <f>VLOOKUP($B17,Baza!$B$9:$J$999,9,FALSE)</f>
        <v>-</v>
      </c>
      <c r="K17" s="16">
        <v>233</v>
      </c>
      <c r="L17" s="16">
        <v>1399</v>
      </c>
      <c r="M17" s="16">
        <v>1399</v>
      </c>
      <c r="N17" s="17"/>
      <c r="O17" s="8" t="str">
        <f t="shared" si="0"/>
        <v>OK.</v>
      </c>
      <c r="V17" s="18"/>
    </row>
    <row r="18" spans="1:25" s="9" customFormat="1" ht="17.25" customHeight="1">
      <c r="A18" s="8">
        <v>1</v>
      </c>
      <c r="B18" s="10">
        <v>108</v>
      </c>
      <c r="C18" s="11">
        <v>8</v>
      </c>
      <c r="D18" s="38" t="str">
        <f>VLOOKUP($B18,Baza!$B$9:$J$999,3,FALSE)</f>
        <v>Bl.</v>
      </c>
      <c r="E18" s="38">
        <f>VLOOKUP($B18,Baza!$B$9:$J$999,4,FALSE)</f>
        <v>20</v>
      </c>
      <c r="F18" s="38" t="str">
        <f>VLOOKUP($B18,Baza!$B$9:$J$999,5,FALSE)</f>
        <v>x</v>
      </c>
      <c r="G18" s="38">
        <f>VLOOKUP($B18,Baza!$B$9:$J$999,6,FALSE)</f>
        <v>300</v>
      </c>
      <c r="H18" s="11">
        <f>VLOOKUP($B18,Baza!$B$9:$J$999,7,FALSE)</f>
        <v>1000</v>
      </c>
      <c r="I18" s="11" t="str">
        <f>VLOOKUP($B18,Baza!$B$9:$J$999,8,FALSE)</f>
        <v>S355 J2G3</v>
      </c>
      <c r="J18" s="15" t="str">
        <f>VLOOKUP($B18,Baza!$B$9:$J$999,9,FALSE)</f>
        <v>-</v>
      </c>
      <c r="K18" s="16">
        <v>47</v>
      </c>
      <c r="L18" s="16">
        <v>377</v>
      </c>
      <c r="M18" s="16">
        <v>377</v>
      </c>
      <c r="N18" s="17"/>
      <c r="O18" s="8" t="str">
        <f t="shared" si="0"/>
        <v>OK.</v>
      </c>
      <c r="V18" s="18"/>
    </row>
    <row r="19" spans="1:25" s="62" customFormat="1" ht="18.75" customHeight="1">
      <c r="A19" s="70">
        <v>1</v>
      </c>
      <c r="B19" s="61">
        <v>109</v>
      </c>
      <c r="C19" s="66">
        <v>10</v>
      </c>
      <c r="D19" s="63" t="str">
        <f>VLOOKUP($B19,Baza!$B$9:$J$999,3,FALSE)</f>
        <v>Bl.</v>
      </c>
      <c r="E19" s="63">
        <f>VLOOKUP($B19,Baza!$B$9:$J$999,4,FALSE)</f>
        <v>20</v>
      </c>
      <c r="F19" s="63" t="str">
        <f>VLOOKUP($B19,Baza!$B$9:$J$999,5,FALSE)</f>
        <v>x</v>
      </c>
      <c r="G19" s="63">
        <f>VLOOKUP($B19,Baza!$B$9:$J$999,6,FALSE)</f>
        <v>300</v>
      </c>
      <c r="H19" s="66">
        <f>VLOOKUP($B19,Baza!$B$9:$J$999,7,FALSE)</f>
        <v>1725</v>
      </c>
      <c r="I19" s="66" t="str">
        <f>VLOOKUP($B19,Baza!$B$9:$J$999,8,FALSE)</f>
        <v>S355 J2G3</v>
      </c>
      <c r="J19" s="71" t="str">
        <f>VLOOKUP($B19,Baza!$B$9:$J$999,9,FALSE)</f>
        <v>-</v>
      </c>
      <c r="K19" s="72">
        <v>81</v>
      </c>
      <c r="L19" s="72">
        <v>812</v>
      </c>
      <c r="M19" s="72">
        <v>812</v>
      </c>
      <c r="N19" s="73"/>
      <c r="O19" s="70" t="str">
        <f t="shared" si="0"/>
        <v>OK.</v>
      </c>
      <c r="V19" s="75"/>
    </row>
    <row r="20" spans="1:25" s="62" customFormat="1" ht="16.5" customHeight="1">
      <c r="A20" s="70">
        <v>1</v>
      </c>
      <c r="B20" s="61">
        <v>110</v>
      </c>
      <c r="C20" s="66">
        <v>4</v>
      </c>
      <c r="D20" s="63" t="str">
        <f>VLOOKUP($B20,Baza!$B$9:$J$999,3,FALSE)</f>
        <v>Bl.</v>
      </c>
      <c r="E20" s="63">
        <f>VLOOKUP($B20,Baza!$B$9:$J$999,4,FALSE)</f>
        <v>20</v>
      </c>
      <c r="F20" s="63" t="str">
        <f>VLOOKUP($B20,Baza!$B$9:$J$999,5,FALSE)</f>
        <v>x</v>
      </c>
      <c r="G20" s="63">
        <f>VLOOKUP($B20,Baza!$B$9:$J$999,6,FALSE)</f>
        <v>300</v>
      </c>
      <c r="H20" s="66">
        <f>VLOOKUP($B20,Baza!$B$9:$J$999,7,FALSE)</f>
        <v>845</v>
      </c>
      <c r="I20" s="66" t="str">
        <f>VLOOKUP($B20,Baza!$B$9:$J$999,8,FALSE)</f>
        <v>S355 J2G3</v>
      </c>
      <c r="J20" s="71" t="str">
        <f>VLOOKUP($B20,Baza!$B$9:$J$999,9,FALSE)</f>
        <v>-</v>
      </c>
      <c r="K20" s="72">
        <v>40</v>
      </c>
      <c r="L20" s="72">
        <v>159</v>
      </c>
      <c r="M20" s="72">
        <v>159</v>
      </c>
      <c r="N20" s="73"/>
      <c r="O20" s="70" t="str">
        <f t="shared" si="0"/>
        <v>OK.</v>
      </c>
      <c r="S20" s="69"/>
      <c r="T20" s="69"/>
      <c r="U20" s="69"/>
      <c r="V20" s="69"/>
      <c r="W20" s="69"/>
      <c r="X20" s="69"/>
      <c r="Y20" s="69"/>
    </row>
    <row r="21" spans="1:25" s="9" customFormat="1" ht="16.5" customHeight="1">
      <c r="A21" s="8">
        <v>1</v>
      </c>
      <c r="B21" s="10">
        <v>111</v>
      </c>
      <c r="C21" s="11">
        <v>10</v>
      </c>
      <c r="D21" s="12" t="str">
        <f>VLOOKUP($B21,Baza!$B$9:$J$999,3,FALSE)</f>
        <v>Bl.</v>
      </c>
      <c r="E21" s="38">
        <f>VLOOKUP($B21,Baza!$B$9:$J$999,4,FALSE)</f>
        <v>12</v>
      </c>
      <c r="F21" s="38" t="str">
        <f>VLOOKUP($B21,Baza!$B$9:$J$999,5,FALSE)</f>
        <v>x</v>
      </c>
      <c r="G21" s="38">
        <f>VLOOKUP($B21,Baza!$B$9:$J$999,6,FALSE)</f>
        <v>275</v>
      </c>
      <c r="H21" s="11">
        <f>VLOOKUP($B21,Baza!$B$9:$J$999,7,FALSE)</f>
        <v>2713</v>
      </c>
      <c r="I21" s="11" t="str">
        <f>VLOOKUP($B21,Baza!$B$9:$J$999,8,FALSE)</f>
        <v>S355 J2G3</v>
      </c>
      <c r="J21" s="15" t="str">
        <f>VLOOKUP($B21,Baza!$B$9:$J$999,9,FALSE)</f>
        <v>-</v>
      </c>
      <c r="K21" s="16">
        <v>70</v>
      </c>
      <c r="L21" s="16">
        <v>699</v>
      </c>
      <c r="M21" s="16">
        <v>699</v>
      </c>
      <c r="N21" s="17"/>
      <c r="O21" s="8" t="str">
        <f t="shared" si="0"/>
        <v>OK.</v>
      </c>
      <c r="R21" s="36"/>
      <c r="S21" s="36"/>
      <c r="T21" s="19"/>
      <c r="U21" s="19"/>
      <c r="V21" s="19"/>
      <c r="W21" s="19"/>
      <c r="X21" s="19"/>
      <c r="Y21" s="19"/>
    </row>
    <row r="22" spans="1:25" s="9" customFormat="1" ht="16.5" customHeight="1">
      <c r="A22" s="8">
        <v>1</v>
      </c>
      <c r="B22" s="10">
        <v>112</v>
      </c>
      <c r="C22" s="11">
        <v>10</v>
      </c>
      <c r="D22" s="40" t="str">
        <f>VLOOKUP($B22,Baza!$B$9:$J$999,3,FALSE)</f>
        <v>Bl.</v>
      </c>
      <c r="E22" s="38">
        <f>VLOOKUP($B22,Baza!$B$9:$J$999,4,FALSE)</f>
        <v>25</v>
      </c>
      <c r="F22" s="38" t="str">
        <f>VLOOKUP($B22,Baza!$B$9:$J$999,5,FALSE)</f>
        <v>x</v>
      </c>
      <c r="G22" s="38">
        <f>VLOOKUP($B22,Baza!$B$9:$J$999,6,FALSE)</f>
        <v>600</v>
      </c>
      <c r="H22" s="11">
        <f>VLOOKUP($B22,Baza!$B$9:$J$999,7,FALSE)</f>
        <v>2465</v>
      </c>
      <c r="I22" s="11" t="str">
        <f>VLOOKUP($B22,Baza!$B$9:$J$999,8,FALSE)</f>
        <v>S355 J2G3</v>
      </c>
      <c r="J22" s="15" t="str">
        <f>VLOOKUP($B22,Baza!$B$9:$J$999,9,FALSE)</f>
        <v>-</v>
      </c>
      <c r="K22" s="16">
        <v>149</v>
      </c>
      <c r="L22" s="16">
        <v>1489</v>
      </c>
      <c r="M22" s="16">
        <v>1489</v>
      </c>
      <c r="N22" s="17"/>
      <c r="O22" s="8" t="str">
        <f t="shared" si="0"/>
        <v>OK.</v>
      </c>
      <c r="V22" s="18"/>
    </row>
    <row r="23" spans="1:25" s="9" customFormat="1" ht="16.5" customHeight="1">
      <c r="A23" s="8">
        <v>1</v>
      </c>
      <c r="B23" s="10">
        <v>113</v>
      </c>
      <c r="C23" s="11">
        <v>4</v>
      </c>
      <c r="D23" s="40" t="str">
        <f>VLOOKUP($B23,Baza!$B$9:$J$999,3,FALSE)</f>
        <v>Bl.</v>
      </c>
      <c r="E23" s="38">
        <f>VLOOKUP($B23,Baza!$B$9:$J$999,4,FALSE)</f>
        <v>12</v>
      </c>
      <c r="F23" s="38" t="str">
        <f>VLOOKUP($B23,Baza!$B$9:$J$999,5,FALSE)</f>
        <v>x</v>
      </c>
      <c r="G23" s="38">
        <f>VLOOKUP($B23,Baza!$B$9:$J$999,6,FALSE)</f>
        <v>275</v>
      </c>
      <c r="H23" s="11">
        <f>VLOOKUP($B23,Baza!$B$9:$J$999,7,FALSE)</f>
        <v>339</v>
      </c>
      <c r="I23" s="11" t="str">
        <f>VLOOKUP($B23,Baza!$B$9:$J$999,8,FALSE)</f>
        <v>S355 J2G3</v>
      </c>
      <c r="J23" s="15" t="str">
        <f>VLOOKUP($B23,Baza!$B$9:$J$999,9,FALSE)</f>
        <v>-</v>
      </c>
      <c r="K23" s="16">
        <v>9</v>
      </c>
      <c r="L23" s="16">
        <v>35</v>
      </c>
      <c r="M23" s="16">
        <v>35</v>
      </c>
      <c r="N23" s="17"/>
      <c r="O23" s="8" t="str">
        <f t="shared" si="0"/>
        <v>OK.</v>
      </c>
      <c r="S23" s="19"/>
      <c r="T23" s="19"/>
      <c r="U23" s="19"/>
      <c r="V23" s="19"/>
      <c r="W23" s="19"/>
      <c r="X23" s="19"/>
      <c r="Y23" s="19"/>
    </row>
    <row r="24" spans="1:25" s="9" customFormat="1" ht="16.5" customHeight="1">
      <c r="A24" s="8">
        <v>1</v>
      </c>
      <c r="B24" s="10">
        <v>114</v>
      </c>
      <c r="C24" s="11">
        <v>4</v>
      </c>
      <c r="D24" s="12" t="str">
        <f>VLOOKUP($B24,Baza!$B$9:$J$999,3,FALSE)</f>
        <v>L120x120x12</v>
      </c>
      <c r="E24" s="38"/>
      <c r="F24" s="38"/>
      <c r="G24" s="38"/>
      <c r="H24" s="11">
        <f>VLOOKUP($B24,Baza!$B$9:$J$999,7,FALSE)</f>
        <v>1525</v>
      </c>
      <c r="I24" s="11" t="str">
        <f>VLOOKUP($B24,Baza!$B$9:$J$999,8,FALSE)</f>
        <v>S355 J2G3</v>
      </c>
      <c r="J24" s="15">
        <f>VLOOKUP($B24,Baza!$B$9:$J$999,9,FALSE)</f>
        <v>21.6</v>
      </c>
      <c r="K24" s="16">
        <v>33</v>
      </c>
      <c r="L24" s="16">
        <v>132</v>
      </c>
      <c r="M24" s="16">
        <v>132</v>
      </c>
      <c r="N24" s="17"/>
      <c r="O24" s="8" t="str">
        <f t="shared" si="0"/>
        <v>OK.</v>
      </c>
      <c r="V24" s="18"/>
    </row>
    <row r="25" spans="1:25" customFormat="1" ht="16.5" customHeight="1">
      <c r="A25" s="8">
        <v>1</v>
      </c>
      <c r="B25" s="10">
        <v>115</v>
      </c>
      <c r="C25" s="11">
        <v>4</v>
      </c>
      <c r="D25" s="38" t="str">
        <f>VLOOKUP($B25,Baza!$B$9:$J$999,3,FALSE)</f>
        <v>L120x120x12</v>
      </c>
      <c r="E25" s="38"/>
      <c r="F25" s="39"/>
      <c r="G25" s="37"/>
      <c r="H25" s="11">
        <f>VLOOKUP($B25,Baza!$B$9:$J$999,7,FALSE)</f>
        <v>1525</v>
      </c>
      <c r="I25" s="11" t="str">
        <f>VLOOKUP($B25,Baza!$B$9:$J$999,8,FALSE)</f>
        <v>S355 J2G3</v>
      </c>
      <c r="J25" s="15">
        <f>VLOOKUP($B25,Baza!$B$9:$J$999,9,FALSE)</f>
        <v>21.6</v>
      </c>
      <c r="K25" s="16">
        <v>33</v>
      </c>
      <c r="L25" s="16">
        <v>132</v>
      </c>
      <c r="M25" s="16">
        <v>132</v>
      </c>
      <c r="N25" s="17"/>
      <c r="O25" s="8" t="str">
        <f t="shared" ref="O25:O31" si="1">IF(B25="element wysyłkowy:","OK.",IF(B25=0,"OK.",IF(O24="Kol. A",IF(A25=A24,"Kol. A","???"),IF(A25=A24,"OK.",IF(A25=I23,"OK.","Kol. A")))))</f>
        <v>OK.</v>
      </c>
      <c r="S25" t="s">
        <v>26</v>
      </c>
    </row>
    <row r="26" spans="1:25" s="19" customFormat="1" ht="16.5" customHeight="1">
      <c r="A26" s="8">
        <v>1</v>
      </c>
      <c r="B26" s="10">
        <v>116</v>
      </c>
      <c r="C26" s="11">
        <v>3</v>
      </c>
      <c r="D26" s="38" t="str">
        <f>VLOOKUP($B26,Baza!$B$9:$J$999,3,FALSE)</f>
        <v>L120x120x12</v>
      </c>
      <c r="E26" s="38"/>
      <c r="F26" s="38"/>
      <c r="G26" s="38"/>
      <c r="H26" s="11">
        <f>VLOOKUP($B26,Baza!$B$9:$J$999,7,FALSE)</f>
        <v>2795</v>
      </c>
      <c r="I26" s="11" t="str">
        <f>VLOOKUP($B26,Baza!$B$9:$J$999,8,FALSE)</f>
        <v>S355 J2G3</v>
      </c>
      <c r="J26" s="15">
        <f>VLOOKUP($B26,Baza!$B$9:$J$999,9,FALSE)</f>
        <v>21.6</v>
      </c>
      <c r="K26" s="16">
        <v>60</v>
      </c>
      <c r="L26" s="16">
        <v>181</v>
      </c>
      <c r="M26" s="16">
        <v>181</v>
      </c>
      <c r="N26" s="17"/>
      <c r="O26" s="8" t="str">
        <f t="shared" si="1"/>
        <v>OK.</v>
      </c>
    </row>
    <row r="27" spans="1:25" s="19" customFormat="1" ht="16.5" customHeight="1">
      <c r="A27" s="8">
        <v>1</v>
      </c>
      <c r="B27" s="10">
        <v>117</v>
      </c>
      <c r="C27" s="11">
        <v>2</v>
      </c>
      <c r="D27" s="38" t="str">
        <f>VLOOKUP($B27,Baza!$B$9:$J$999,3,FALSE)</f>
        <v>L120x120x12</v>
      </c>
      <c r="E27" s="38"/>
      <c r="F27" s="38"/>
      <c r="G27" s="38"/>
      <c r="H27" s="11">
        <f>VLOOKUP($B27,Baza!$B$9:$J$999,7,FALSE)</f>
        <v>2795</v>
      </c>
      <c r="I27" s="11" t="str">
        <f>VLOOKUP($B27,Baza!$B$9:$J$999,8,FALSE)</f>
        <v>S355 J2G3</v>
      </c>
      <c r="J27" s="15">
        <f>VLOOKUP($B27,Baza!$B$9:$J$999,9,FALSE)</f>
        <v>21.6</v>
      </c>
      <c r="K27" s="16">
        <v>60</v>
      </c>
      <c r="L27" s="16">
        <v>121</v>
      </c>
      <c r="M27" s="16">
        <v>121</v>
      </c>
      <c r="N27" s="17"/>
      <c r="O27" s="8" t="str">
        <f t="shared" si="1"/>
        <v>OK.</v>
      </c>
    </row>
    <row r="28" spans="1:25" s="19" customFormat="1" ht="16.5" customHeight="1">
      <c r="A28" s="8">
        <v>1</v>
      </c>
      <c r="B28" s="10">
        <v>118</v>
      </c>
      <c r="C28" s="11">
        <v>4</v>
      </c>
      <c r="D28" s="38" t="str">
        <f>VLOOKUP($B28,Baza!$B$9:$J$999,3,FALSE)</f>
        <v>Bl.</v>
      </c>
      <c r="E28" s="38">
        <f>VLOOKUP($B28,Baza!$B$9:$J$999,4,FALSE)</f>
        <v>12</v>
      </c>
      <c r="F28" s="38" t="str">
        <f>VLOOKUP($B28,Baza!$B$9:$J$999,5,FALSE)</f>
        <v>x</v>
      </c>
      <c r="G28" s="38">
        <f>VLOOKUP($B28,Baza!$B$9:$J$999,6,FALSE)</f>
        <v>208</v>
      </c>
      <c r="H28" s="11">
        <f>VLOOKUP($B28,Baza!$B$9:$J$999,7,FALSE)</f>
        <v>562</v>
      </c>
      <c r="I28" s="11" t="str">
        <f>VLOOKUP($B28,Baza!$B$9:$J$999,8,FALSE)</f>
        <v>S355 J2G3</v>
      </c>
      <c r="J28" s="15" t="str">
        <f>VLOOKUP($B28,Baza!$B$9:$J$999,9,FALSE)</f>
        <v>-</v>
      </c>
      <c r="K28" s="16">
        <v>10</v>
      </c>
      <c r="L28" s="16">
        <v>39</v>
      </c>
      <c r="M28" s="16">
        <v>39</v>
      </c>
      <c r="N28" s="17"/>
      <c r="O28" s="8" t="str">
        <f t="shared" si="1"/>
        <v>OK.</v>
      </c>
    </row>
    <row r="29" spans="1:25" s="19" customFormat="1" ht="16.5" customHeight="1">
      <c r="A29" s="8">
        <f>IF(B25="Element Wysyłkowy:",I25,IF(OR(ISTEXT(B29),ISBLANK(B29)),"",A28))</f>
        <v>1</v>
      </c>
      <c r="B29" s="10">
        <v>119</v>
      </c>
      <c r="C29" s="11">
        <v>8</v>
      </c>
      <c r="D29" s="38" t="str">
        <f>VLOOKUP($B29,Baza!$B$9:$J$999,3,FALSE)</f>
        <v>Bl.</v>
      </c>
      <c r="E29" s="38">
        <f>VLOOKUP($B29,Baza!$B$9:$J$999,4,FALSE)</f>
        <v>12</v>
      </c>
      <c r="F29" s="38" t="str">
        <f>VLOOKUP($B29,Baza!$B$9:$J$999,5,FALSE)</f>
        <v>x</v>
      </c>
      <c r="G29" s="38">
        <f>VLOOKUP($B29,Baza!$B$9:$J$999,6,FALSE)</f>
        <v>189</v>
      </c>
      <c r="H29" s="11">
        <f>VLOOKUP($B29,Baza!$B$9:$J$999,7,FALSE)</f>
        <v>346</v>
      </c>
      <c r="I29" s="11" t="str">
        <f>VLOOKUP($B29,Baza!$B$9:$J$999,8,FALSE)</f>
        <v>S355 J2G3</v>
      </c>
      <c r="J29" s="15" t="str">
        <f>VLOOKUP($B29,Baza!$B$9:$J$999,9,FALSE)</f>
        <v>-</v>
      </c>
      <c r="K29" s="16">
        <v>5</v>
      </c>
      <c r="L29" s="16">
        <v>44</v>
      </c>
      <c r="M29" s="16">
        <v>44</v>
      </c>
      <c r="N29" s="17"/>
      <c r="O29" s="8" t="str">
        <f t="shared" si="1"/>
        <v>OK.</v>
      </c>
    </row>
    <row r="30" spans="1:25" s="19" customFormat="1" ht="16.5" customHeight="1">
      <c r="A30" s="8">
        <f t="shared" ref="A30" si="2">IF(B28="Element Wysyłkowy:",I28,IF(OR(ISTEXT(B30),ISBLANK(B30)),"",A29))</f>
        <v>1</v>
      </c>
      <c r="B30" s="10">
        <v>120</v>
      </c>
      <c r="C30" s="11">
        <v>5</v>
      </c>
      <c r="D30" s="38" t="str">
        <f>VLOOKUP($B30,Baza!$B$9:$J$999,3,FALSE)</f>
        <v>Bl.</v>
      </c>
      <c r="E30" s="38">
        <f>VLOOKUP($B30,Baza!$B$9:$J$999,4,FALSE)</f>
        <v>12</v>
      </c>
      <c r="F30" s="38" t="str">
        <f>VLOOKUP($B30,Baza!$B$9:$J$999,5,FALSE)</f>
        <v>x</v>
      </c>
      <c r="G30" s="38">
        <f>VLOOKUP($B30,Baza!$B$9:$J$999,6,FALSE)</f>
        <v>191</v>
      </c>
      <c r="H30" s="11">
        <f>VLOOKUP($B30,Baza!$B$9:$J$999,7,FALSE)</f>
        <v>500</v>
      </c>
      <c r="I30" s="11" t="str">
        <f>VLOOKUP($B30,Baza!$B$9:$J$999,8,FALSE)</f>
        <v>S355 J2G3</v>
      </c>
      <c r="J30" s="15" t="str">
        <f>VLOOKUP($B30,Baza!$B$9:$J$999,9,FALSE)</f>
        <v>-</v>
      </c>
      <c r="K30" s="16">
        <v>8</v>
      </c>
      <c r="L30" s="16">
        <v>42</v>
      </c>
      <c r="M30" s="16">
        <v>42</v>
      </c>
      <c r="N30" s="17"/>
      <c r="O30" s="8" t="str">
        <f t="shared" si="1"/>
        <v>OK.</v>
      </c>
    </row>
    <row r="31" spans="1:25" s="19" customFormat="1" ht="16.5" customHeight="1">
      <c r="A31" s="8">
        <f>IF(B27="Element Wysyłkowy:",I27,IF(OR(ISTEXT(B31),ISBLANK(B31)),"",A28))</f>
        <v>1</v>
      </c>
      <c r="B31" s="10">
        <v>121</v>
      </c>
      <c r="C31" s="11">
        <v>5</v>
      </c>
      <c r="D31" s="38" t="str">
        <f>VLOOKUP($B31,Baza!$B$9:$J$999,3,FALSE)</f>
        <v>Bl.</v>
      </c>
      <c r="E31" s="38">
        <f>VLOOKUP($B31,Baza!$B$9:$J$999,4,FALSE)</f>
        <v>12</v>
      </c>
      <c r="F31" s="38" t="str">
        <f>VLOOKUP($B31,Baza!$B$9:$J$999,5,FALSE)</f>
        <v>x</v>
      </c>
      <c r="G31" s="38">
        <f>VLOOKUP($B31,Baza!$B$9:$J$999,6,FALSE)</f>
        <v>191</v>
      </c>
      <c r="H31" s="11">
        <f>VLOOKUP($B31,Baza!$B$9:$J$999,7,FALSE)</f>
        <v>406</v>
      </c>
      <c r="I31" s="11" t="str">
        <f>VLOOKUP($B31,Baza!$B$9:$J$999,8,FALSE)</f>
        <v>S355 J2G3</v>
      </c>
      <c r="J31" s="15" t="str">
        <f>VLOOKUP($B31,Baza!$B$9:$J$999,9,FALSE)</f>
        <v>-</v>
      </c>
      <c r="K31" s="16">
        <v>7</v>
      </c>
      <c r="L31" s="16">
        <v>33</v>
      </c>
      <c r="M31" s="16">
        <v>33</v>
      </c>
      <c r="N31" s="17"/>
      <c r="O31" s="8" t="str">
        <f t="shared" si="1"/>
        <v>OK.</v>
      </c>
    </row>
    <row r="32" spans="1:25" s="19" customFormat="1" ht="16.5" customHeight="1">
      <c r="A32" s="8">
        <f t="shared" ref="A32:A33" si="3">IF(B28="Element Wysyłkowy:",I28,IF(OR(ISTEXT(B32),ISBLANK(B32)),"",A29))</f>
        <v>1</v>
      </c>
      <c r="B32" s="10">
        <v>122</v>
      </c>
      <c r="C32" s="11">
        <v>12</v>
      </c>
      <c r="D32" s="38" t="str">
        <f>VLOOKUP($B32,Baza!$B$9:$J$999,3,FALSE)</f>
        <v>Bl.</v>
      </c>
      <c r="E32" s="38">
        <f>VLOOKUP($B32,Baza!$B$9:$J$999,4,FALSE)</f>
        <v>20</v>
      </c>
      <c r="F32" s="38" t="str">
        <f>VLOOKUP($B32,Baza!$B$9:$J$999,5,FALSE)</f>
        <v>x</v>
      </c>
      <c r="G32" s="38">
        <f>VLOOKUP($B32,Baza!$B$9:$J$999,6,FALSE)</f>
        <v>200</v>
      </c>
      <c r="H32" s="11">
        <f>VLOOKUP($B32,Baza!$B$9:$J$999,7,FALSE)</f>
        <v>954</v>
      </c>
      <c r="I32" s="11" t="str">
        <f>VLOOKUP($B32,Baza!$B$9:$J$999,8,FALSE)</f>
        <v>S355 J2G3</v>
      </c>
      <c r="J32" s="15" t="str">
        <f>VLOOKUP($B32,Baza!$B$9:$J$999,9,FALSE)</f>
        <v>-</v>
      </c>
      <c r="K32" s="16">
        <v>30</v>
      </c>
      <c r="L32" s="16">
        <v>359</v>
      </c>
      <c r="M32" s="16">
        <v>359</v>
      </c>
      <c r="N32" s="17"/>
      <c r="O32" s="8" t="str">
        <f t="shared" ref="O32:O33" si="4">IF(B32="element wysyłkowy:","OK.",IF(B32=0,"OK.",IF(O31="Kol. A",IF(A32=A31,"Kol. A","???"),IF(A32=A31,"OK.",IF(A32=I30,"OK.","Kol. A")))))</f>
        <v>OK.</v>
      </c>
    </row>
    <row r="33" spans="1:15" s="19" customFormat="1" ht="16.5" customHeight="1">
      <c r="A33" s="8">
        <f t="shared" si="3"/>
        <v>1</v>
      </c>
      <c r="B33" s="10">
        <v>123</v>
      </c>
      <c r="C33" s="11">
        <v>6</v>
      </c>
      <c r="D33" s="38" t="str">
        <f>VLOOKUP($B33,Baza!$B$9:$J$999,3,FALSE)</f>
        <v>Bl.</v>
      </c>
      <c r="E33" s="38">
        <f>VLOOKUP($B33,Baza!$B$9:$J$999,4,FALSE)</f>
        <v>20</v>
      </c>
      <c r="F33" s="38" t="str">
        <f>VLOOKUP($B33,Baza!$B$9:$J$999,5,FALSE)</f>
        <v>x</v>
      </c>
      <c r="G33" s="38">
        <f>VLOOKUP($B33,Baza!$B$9:$J$999,6,FALSE)</f>
        <v>200</v>
      </c>
      <c r="H33" s="11">
        <f>VLOOKUP($B33,Baza!$B$9:$J$999,7,FALSE)</f>
        <v>2250</v>
      </c>
      <c r="I33" s="11" t="str">
        <f>VLOOKUP($B33,Baza!$B$9:$J$999,8,FALSE)</f>
        <v>S355 J2G3</v>
      </c>
      <c r="J33" s="15" t="str">
        <f>VLOOKUP($B33,Baza!$B$9:$J$999,9,FALSE)</f>
        <v>-</v>
      </c>
      <c r="K33" s="16">
        <v>71</v>
      </c>
      <c r="L33" s="16">
        <v>424</v>
      </c>
      <c r="M33" s="16">
        <v>424</v>
      </c>
      <c r="N33" s="17"/>
      <c r="O33" s="8" t="str">
        <f t="shared" si="4"/>
        <v>OK.</v>
      </c>
    </row>
    <row r="34" spans="1:15" s="19" customFormat="1" ht="16.5" customHeight="1">
      <c r="A34" s="8">
        <f t="shared" ref="A34:A42" si="5">IF(B30="Element Wysyłkowy:",I30,IF(OR(ISTEXT(B34),ISBLANK(B34)),"",A31))</f>
        <v>1</v>
      </c>
      <c r="B34" s="10">
        <v>124</v>
      </c>
      <c r="C34" s="11">
        <v>4</v>
      </c>
      <c r="D34" s="38" t="str">
        <f>VLOOKUP($B34,Baza!$B$9:$J$999,3,FALSE)</f>
        <v>Bl.</v>
      </c>
      <c r="E34" s="38">
        <f>VLOOKUP($B34,Baza!$B$9:$J$999,4,FALSE)</f>
        <v>14</v>
      </c>
      <c r="F34" s="38" t="str">
        <f>VLOOKUP($B34,Baza!$B$9:$J$999,5,FALSE)</f>
        <v>x</v>
      </c>
      <c r="G34" s="38">
        <f>VLOOKUP($B34,Baza!$B$9:$J$999,6,FALSE)</f>
        <v>320</v>
      </c>
      <c r="H34" s="11">
        <f>VLOOKUP($B34,Baza!$B$9:$J$999,7,FALSE)</f>
        <v>3925</v>
      </c>
      <c r="I34" s="11" t="str">
        <f>VLOOKUP($B34,Baza!$B$9:$J$999,8,FALSE)</f>
        <v>S355 J2G3</v>
      </c>
      <c r="J34" s="15" t="str">
        <f>VLOOKUP($B34,Baza!$B$9:$J$999,9,FALSE)</f>
        <v>-</v>
      </c>
      <c r="K34" s="16">
        <v>138</v>
      </c>
      <c r="L34" s="16">
        <v>552</v>
      </c>
      <c r="M34" s="16">
        <v>552</v>
      </c>
      <c r="N34" s="17"/>
      <c r="O34" s="8" t="str">
        <f t="shared" ref="O34:O42" si="6">IF(B34="element wysyłkowy:","OK.",IF(B34=0,"OK.",IF(O33="Kol. A",IF(A34=A33,"Kol. A","???"),IF(A34=A33,"OK.",IF(A34=I32,"OK.","Kol. A")))))</f>
        <v>OK.</v>
      </c>
    </row>
    <row r="35" spans="1:15" s="19" customFormat="1" ht="16.5" customHeight="1">
      <c r="A35" s="8">
        <f t="shared" si="5"/>
        <v>1</v>
      </c>
      <c r="B35" s="10">
        <v>125</v>
      </c>
      <c r="C35" s="11">
        <v>4</v>
      </c>
      <c r="D35" s="38" t="str">
        <f>VLOOKUP($B35,Baza!$B$9:$J$999,3,FALSE)</f>
        <v>Bl.</v>
      </c>
      <c r="E35" s="38">
        <f>VLOOKUP($B35,Baza!$B$9:$J$999,4,FALSE)</f>
        <v>25</v>
      </c>
      <c r="F35" s="38" t="str">
        <f>VLOOKUP($B35,Baza!$B$9:$J$999,5,FALSE)</f>
        <v>x</v>
      </c>
      <c r="G35" s="38">
        <f>VLOOKUP($B35,Baza!$B$9:$J$999,6,FALSE)</f>
        <v>339</v>
      </c>
      <c r="H35" s="11">
        <f>VLOOKUP($B35,Baza!$B$9:$J$999,7,FALSE)</f>
        <v>600</v>
      </c>
      <c r="I35" s="11" t="str">
        <f>VLOOKUP($B35,Baza!$B$9:$J$999,8,FALSE)</f>
        <v>S355 J2G3</v>
      </c>
      <c r="J35" s="15" t="str">
        <f>VLOOKUP($B35,Baza!$B$9:$J$999,9,FALSE)</f>
        <v>-</v>
      </c>
      <c r="K35" s="16">
        <v>22</v>
      </c>
      <c r="L35" s="16">
        <v>87</v>
      </c>
      <c r="M35" s="16">
        <v>87</v>
      </c>
      <c r="N35" s="17"/>
      <c r="O35" s="8" t="str">
        <f t="shared" si="6"/>
        <v>OK.</v>
      </c>
    </row>
    <row r="36" spans="1:15" s="69" customFormat="1" ht="16.5" customHeight="1">
      <c r="A36" s="70">
        <f t="shared" si="5"/>
        <v>1</v>
      </c>
      <c r="B36" s="61">
        <v>126</v>
      </c>
      <c r="C36" s="66">
        <v>2</v>
      </c>
      <c r="D36" s="63" t="str">
        <f>VLOOKUP($B36,Baza!$B$9:$J$999,3,FALSE)</f>
        <v>Bl.</v>
      </c>
      <c r="E36" s="38">
        <f>VLOOKUP($B36,Baza!$B$9:$J$999,4,FALSE)</f>
        <v>14</v>
      </c>
      <c r="F36" s="38" t="str">
        <f>VLOOKUP($B36,Baza!$B$9:$J$999,5,FALSE)</f>
        <v>x</v>
      </c>
      <c r="G36" s="38">
        <f>VLOOKUP($B36,Baza!$B$9:$J$999,6,FALSE)</f>
        <v>1040</v>
      </c>
      <c r="H36" s="66">
        <f>VLOOKUP($B36,Baza!$B$9:$J$999,7,FALSE)</f>
        <v>5000</v>
      </c>
      <c r="I36" s="66" t="str">
        <f>VLOOKUP($B36,Baza!$B$9:$J$999,8,FALSE)</f>
        <v>S355 J2G3</v>
      </c>
      <c r="J36" s="71" t="str">
        <f>VLOOKUP($B36,Baza!$B$9:$J$999,9,FALSE)</f>
        <v>-</v>
      </c>
      <c r="K36" s="72">
        <v>571</v>
      </c>
      <c r="L36" s="72">
        <v>1143</v>
      </c>
      <c r="M36" s="72">
        <v>1143</v>
      </c>
      <c r="N36" s="73"/>
      <c r="O36" s="70" t="str">
        <f t="shared" si="6"/>
        <v>OK.</v>
      </c>
    </row>
    <row r="37" spans="1:15" s="69" customFormat="1" ht="16.5" customHeight="1">
      <c r="A37" s="70">
        <f t="shared" si="5"/>
        <v>1</v>
      </c>
      <c r="B37" s="61">
        <v>127</v>
      </c>
      <c r="C37" s="66">
        <v>2</v>
      </c>
      <c r="D37" s="63" t="str">
        <f>VLOOKUP($B37,Baza!$B$9:$J$999,3,FALSE)</f>
        <v>Bl.</v>
      </c>
      <c r="E37" s="38">
        <f>VLOOKUP($B37,Baza!$B$9:$J$999,4,FALSE)</f>
        <v>14</v>
      </c>
      <c r="F37" s="38" t="str">
        <f>VLOOKUP($B37,Baza!$B$9:$J$999,5,FALSE)</f>
        <v>x</v>
      </c>
      <c r="G37" s="38">
        <f>VLOOKUP($B37,Baza!$B$9:$J$999,6,FALSE)</f>
        <v>1040</v>
      </c>
      <c r="H37" s="66">
        <f>VLOOKUP($B37,Baza!$B$9:$J$999,7,FALSE)</f>
        <v>4175</v>
      </c>
      <c r="I37" s="66" t="str">
        <f>VLOOKUP($B37,Baza!$B$9:$J$999,8,FALSE)</f>
        <v>S355 J2G3</v>
      </c>
      <c r="J37" s="71" t="str">
        <f>VLOOKUP($B37,Baza!$B$9:$J$999,9,FALSE)</f>
        <v>-</v>
      </c>
      <c r="K37" s="72">
        <v>477</v>
      </c>
      <c r="L37" s="72">
        <v>954</v>
      </c>
      <c r="M37" s="72">
        <v>954</v>
      </c>
      <c r="N37" s="73"/>
      <c r="O37" s="70" t="str">
        <f t="shared" si="6"/>
        <v>OK.</v>
      </c>
    </row>
    <row r="38" spans="1:15" s="19" customFormat="1" ht="16.5" customHeight="1">
      <c r="A38" s="70">
        <f t="shared" si="5"/>
        <v>1</v>
      </c>
      <c r="B38" s="61">
        <v>128</v>
      </c>
      <c r="C38" s="11">
        <v>10</v>
      </c>
      <c r="D38" s="63" t="str">
        <f>VLOOKUP($B38,Baza!$B$9:$J$999,3,FALSE)</f>
        <v>Kr. pom. 30/3 600</v>
      </c>
      <c r="E38" s="38"/>
      <c r="F38" s="38"/>
      <c r="G38" s="38"/>
      <c r="H38" s="66">
        <f>VLOOKUP($B38,Baza!$B$9:$J$999,7,FALSE)</f>
        <v>700</v>
      </c>
      <c r="I38" s="66" t="str">
        <f>VLOOKUP($B38,Baza!$B$9:$J$999,8,FALSE)</f>
        <v>S355 J2G3</v>
      </c>
      <c r="J38" s="71">
        <f>VLOOKUP($B38,Baza!$B$9:$J$999,9,FALSE)</f>
        <v>11.76</v>
      </c>
      <c r="K38" s="72">
        <v>8</v>
      </c>
      <c r="L38" s="72">
        <v>82</v>
      </c>
      <c r="M38" s="72">
        <v>82</v>
      </c>
      <c r="N38" s="73" t="s">
        <v>40</v>
      </c>
      <c r="O38" s="8" t="str">
        <f t="shared" si="6"/>
        <v>OK.</v>
      </c>
    </row>
    <row r="39" spans="1:15" s="19" customFormat="1" ht="16.5" customHeight="1">
      <c r="A39" s="70">
        <f t="shared" si="5"/>
        <v>1</v>
      </c>
      <c r="B39" s="61">
        <v>129</v>
      </c>
      <c r="C39" s="11">
        <v>20</v>
      </c>
      <c r="D39" s="63" t="str">
        <f>VLOOKUP($B39,Baza!$B$9:$J$999,3,FALSE)</f>
        <v>Kr. pom. 30/3 600</v>
      </c>
      <c r="E39" s="38"/>
      <c r="F39" s="38"/>
      <c r="G39" s="38"/>
      <c r="H39" s="66">
        <f>VLOOKUP($B39,Baza!$B$9:$J$999,7,FALSE)</f>
        <v>1000</v>
      </c>
      <c r="I39" s="66" t="str">
        <f>VLOOKUP($B39,Baza!$B$9:$J$999,8,FALSE)</f>
        <v>S355 J2G3</v>
      </c>
      <c r="J39" s="71">
        <f>VLOOKUP($B39,Baza!$B$9:$J$999,9,FALSE)</f>
        <v>16.8</v>
      </c>
      <c r="K39" s="72">
        <v>17</v>
      </c>
      <c r="L39" s="72">
        <v>336</v>
      </c>
      <c r="M39" s="72">
        <v>336</v>
      </c>
      <c r="N39" s="73" t="s">
        <v>40</v>
      </c>
      <c r="O39" s="8" t="str">
        <f t="shared" si="6"/>
        <v>OK.</v>
      </c>
    </row>
    <row r="40" spans="1:15" s="19" customFormat="1" ht="16.5" customHeight="1">
      <c r="A40" s="70">
        <f t="shared" si="5"/>
        <v>1</v>
      </c>
      <c r="B40" s="61">
        <v>130</v>
      </c>
      <c r="C40" s="11">
        <v>10</v>
      </c>
      <c r="D40" s="63" t="str">
        <f>VLOOKUP($B40,Baza!$B$9:$J$999,3,FALSE)</f>
        <v>U50</v>
      </c>
      <c r="E40" s="38"/>
      <c r="F40" s="38"/>
      <c r="G40" s="38"/>
      <c r="H40" s="66">
        <f>VLOOKUP($B40,Baza!$B$9:$J$999,7,FALSE)</f>
        <v>2600</v>
      </c>
      <c r="I40" s="66" t="str">
        <f>VLOOKUP($B40,Baza!$B$9:$J$999,8,FALSE)</f>
        <v>S355 J2G3</v>
      </c>
      <c r="J40" s="71">
        <f>VLOOKUP($B40,Baza!$B$9:$J$999,9,FALSE)</f>
        <v>5.59</v>
      </c>
      <c r="K40" s="72">
        <v>15</v>
      </c>
      <c r="L40" s="72">
        <v>152</v>
      </c>
      <c r="M40" s="72">
        <v>152</v>
      </c>
      <c r="N40" s="73"/>
      <c r="O40" s="8" t="str">
        <f t="shared" si="6"/>
        <v>OK.</v>
      </c>
    </row>
    <row r="41" spans="1:15" s="19" customFormat="1" ht="16.5" customHeight="1">
      <c r="A41" s="70">
        <f t="shared" si="5"/>
        <v>1</v>
      </c>
      <c r="B41" s="61">
        <v>131</v>
      </c>
      <c r="C41" s="11">
        <v>10</v>
      </c>
      <c r="D41" s="63" t="str">
        <f>VLOOKUP($B41,Baza!$B$9:$J$999,3,FALSE)</f>
        <v>L80x80x8</v>
      </c>
      <c r="E41" s="38"/>
      <c r="F41" s="38"/>
      <c r="G41" s="38"/>
      <c r="H41" s="66">
        <f>VLOOKUP($B41,Baza!$B$9:$J$999,7,FALSE)</f>
        <v>2713</v>
      </c>
      <c r="I41" s="66" t="str">
        <f>VLOOKUP($B41,Baza!$B$9:$J$999,8,FALSE)</f>
        <v>S355 J2G3</v>
      </c>
      <c r="J41" s="71">
        <f>VLOOKUP($B41,Baza!$B$9:$J$999,9,FALSE)</f>
        <v>9.6300000000000008</v>
      </c>
      <c r="K41" s="72">
        <v>26</v>
      </c>
      <c r="L41" s="72">
        <v>261</v>
      </c>
      <c r="M41" s="72">
        <v>261</v>
      </c>
      <c r="N41" s="73"/>
      <c r="O41" s="8" t="str">
        <f t="shared" si="6"/>
        <v>OK.</v>
      </c>
    </row>
    <row r="42" spans="1:15" s="19" customFormat="1" ht="16.5" customHeight="1">
      <c r="A42" s="70">
        <f t="shared" si="5"/>
        <v>1</v>
      </c>
      <c r="B42" s="61">
        <v>132</v>
      </c>
      <c r="C42" s="11">
        <v>20</v>
      </c>
      <c r="D42" s="63" t="str">
        <f>VLOOKUP($B42,Baza!$B$9:$J$999,3,FALSE)</f>
        <v>L75x50x8</v>
      </c>
      <c r="E42" s="38"/>
      <c r="F42" s="38"/>
      <c r="G42" s="38"/>
      <c r="H42" s="66">
        <f>VLOOKUP($B42,Baza!$B$9:$J$999,7,FALSE)</f>
        <v>100</v>
      </c>
      <c r="I42" s="66" t="str">
        <f>VLOOKUP($B42,Baza!$B$9:$J$999,8,FALSE)</f>
        <v>S355 J2G3</v>
      </c>
      <c r="J42" s="71">
        <f>VLOOKUP($B42,Baza!$B$9:$J$999,9,FALSE)</f>
        <v>7.39</v>
      </c>
      <c r="K42" s="72">
        <v>1</v>
      </c>
      <c r="L42" s="72">
        <v>15</v>
      </c>
      <c r="M42" s="72">
        <v>15</v>
      </c>
      <c r="N42" s="73"/>
      <c r="O42" s="8" t="str">
        <f t="shared" si="6"/>
        <v>OK.</v>
      </c>
    </row>
    <row r="43" spans="1:15" s="19" customFormat="1" ht="16.5" customHeight="1">
      <c r="A43" s="8" t="str">
        <f>IF(B30="Element Wysyłkowy:",I30,IF(OR(ISTEXT(B43),ISBLANK(B43)),"",A42))</f>
        <v/>
      </c>
      <c r="B43" s="10"/>
      <c r="C43" s="11"/>
      <c r="D43" s="38"/>
      <c r="E43" s="39"/>
      <c r="F43" s="39"/>
      <c r="G43" s="37"/>
      <c r="H43" s="11"/>
      <c r="I43" s="11"/>
      <c r="J43" s="15"/>
      <c r="K43" s="16"/>
      <c r="L43" s="16"/>
      <c r="M43" s="16"/>
      <c r="N43" s="17"/>
      <c r="O43" s="8" t="str">
        <f t="shared" si="0"/>
        <v>OK.</v>
      </c>
    </row>
    <row r="44" spans="1:15" s="9" customFormat="1" ht="15" customHeight="1">
      <c r="A44" s="1"/>
      <c r="B44" s="77" t="s">
        <v>20</v>
      </c>
      <c r="C44" s="91">
        <f ca="1">TODAY()</f>
        <v>44861</v>
      </c>
      <c r="D44" s="91"/>
      <c r="E44" s="91"/>
      <c r="F44" s="91"/>
      <c r="G44" s="92"/>
      <c r="H44" s="81" t="s">
        <v>21</v>
      </c>
      <c r="I44" s="82"/>
      <c r="J44" s="82"/>
      <c r="K44" s="82"/>
      <c r="L44" s="83"/>
      <c r="M44" s="79">
        <f>SUM(M9:M43)</f>
        <v>18337</v>
      </c>
      <c r="N44" s="80"/>
      <c r="O44" s="8"/>
    </row>
    <row r="45" spans="1:15" s="9" customFormat="1" ht="15" customHeight="1">
      <c r="A45" s="1"/>
      <c r="B45" s="78"/>
      <c r="C45" s="93"/>
      <c r="D45" s="93"/>
      <c r="E45" s="93"/>
      <c r="F45" s="93"/>
      <c r="G45" s="94"/>
      <c r="H45" s="81" t="s">
        <v>22</v>
      </c>
      <c r="I45" s="82"/>
      <c r="J45" s="82"/>
      <c r="K45" s="82"/>
      <c r="L45" s="83"/>
      <c r="M45" s="89">
        <f>M44*1.018</f>
        <v>18667.065999999999</v>
      </c>
      <c r="N45" s="90"/>
      <c r="O45" s="8"/>
    </row>
    <row r="46" spans="1:15" s="9" customFormat="1" ht="15" customHeight="1">
      <c r="O46" s="2"/>
    </row>
    <row r="47" spans="1:15" s="6" customFormat="1" ht="15" customHeight="1">
      <c r="A47" s="1"/>
      <c r="B47" s="2"/>
      <c r="C47" s="2"/>
      <c r="D47" s="2"/>
      <c r="E47" s="1"/>
      <c r="F47" s="1"/>
      <c r="G47" s="1"/>
      <c r="H47" s="2"/>
      <c r="I47" s="2"/>
      <c r="J47" s="2"/>
      <c r="K47" s="2"/>
      <c r="L47" s="2"/>
      <c r="M47" s="2"/>
      <c r="N47" s="2"/>
      <c r="O47" s="2"/>
    </row>
    <row r="48" spans="1:15" s="6" customFormat="1" ht="15" customHeight="1">
      <c r="A48" s="1"/>
      <c r="B48" s="2"/>
      <c r="C48" s="2"/>
      <c r="D48" s="2"/>
      <c r="E48" s="1"/>
      <c r="F48" s="1"/>
      <c r="G48" s="1"/>
      <c r="H48" s="2"/>
      <c r="I48" s="2"/>
      <c r="J48" s="2"/>
      <c r="K48" s="2"/>
      <c r="L48" s="2"/>
      <c r="M48" s="2"/>
      <c r="N48" s="2"/>
      <c r="O48" s="2"/>
    </row>
    <row r="55" spans="1:17" ht="12" customHeight="1"/>
    <row r="56" spans="1:17" ht="12" customHeight="1"/>
    <row r="62" spans="1:17" ht="14.2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7" ht="14.2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7" ht="14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4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4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4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4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4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4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4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4.25">
      <c r="O72"/>
      <c r="P72"/>
      <c r="Q72"/>
    </row>
    <row r="73" spans="1:17" ht="14.25">
      <c r="O73"/>
      <c r="P73"/>
      <c r="Q73"/>
    </row>
  </sheetData>
  <mergeCells count="24">
    <mergeCell ref="N2:N4"/>
    <mergeCell ref="B6:H6"/>
    <mergeCell ref="I6:M6"/>
    <mergeCell ref="L3:M3"/>
    <mergeCell ref="I5:M5"/>
    <mergeCell ref="B5:H5"/>
    <mergeCell ref="B1:K4"/>
    <mergeCell ref="A7:A8"/>
    <mergeCell ref="B7:B8"/>
    <mergeCell ref="C7:C8"/>
    <mergeCell ref="D7:G8"/>
    <mergeCell ref="N7:N8"/>
    <mergeCell ref="I7:I8"/>
    <mergeCell ref="B44:B45"/>
    <mergeCell ref="M44:N44"/>
    <mergeCell ref="H45:L45"/>
    <mergeCell ref="H44:L44"/>
    <mergeCell ref="F9:G10"/>
    <mergeCell ref="H9:H10"/>
    <mergeCell ref="I9:I10"/>
    <mergeCell ref="M45:N45"/>
    <mergeCell ref="C44:G45"/>
    <mergeCell ref="B9:E10"/>
    <mergeCell ref="J9:N10"/>
  </mergeCells>
  <conditionalFormatting sqref="M11:M43">
    <cfRule type="cellIs" dxfId="7" priority="316" operator="equal">
      <formula>"KOL A!!"</formula>
    </cfRule>
  </conditionalFormatting>
  <conditionalFormatting sqref="N11:N43">
    <cfRule type="cellIs" dxfId="6" priority="315" operator="equal">
      <formula>"Czemu są dwa"</formula>
    </cfRule>
  </conditionalFormatting>
  <conditionalFormatting sqref="O9:O45">
    <cfRule type="cellIs" dxfId="5" priority="165" operator="equal">
      <formula>"Kol. A"</formula>
    </cfRule>
    <cfRule type="cellIs" dxfId="4" priority="166" operator="equal">
      <formula>"OK."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showGridLines="0" zoomScaleNormal="100" zoomScaleSheetLayoutView="100" workbookViewId="0">
      <selection activeCell="H39" sqref="H39"/>
    </sheetView>
  </sheetViews>
  <sheetFormatPr defaultRowHeight="12"/>
  <cols>
    <col min="1" max="3" width="9" style="2"/>
    <col min="4" max="4" width="3.125" style="2" customWidth="1"/>
    <col min="5" max="5" width="4.125" style="2" customWidth="1"/>
    <col min="6" max="6" width="1.625" style="2" customWidth="1"/>
    <col min="7" max="7" width="4.125" style="2" customWidth="1"/>
    <col min="8" max="8" width="9" style="2"/>
    <col min="9" max="9" width="9" style="42"/>
    <col min="10" max="10" width="9" style="2"/>
    <col min="11" max="11" width="15.125" style="2" customWidth="1"/>
    <col min="12" max="16384" width="9" style="2"/>
  </cols>
  <sheetData>
    <row r="1" spans="1:14" ht="15" customHeight="1"/>
    <row r="2" spans="1:14" ht="15" customHeight="1">
      <c r="A2"/>
      <c r="B2"/>
      <c r="C2"/>
      <c r="D2"/>
    </row>
    <row r="3" spans="1:14" ht="15" customHeight="1">
      <c r="A3"/>
      <c r="B3"/>
      <c r="C3"/>
      <c r="D3"/>
    </row>
    <row r="4" spans="1:14" ht="15" customHeight="1">
      <c r="A4"/>
      <c r="B4"/>
      <c r="C4"/>
      <c r="D4"/>
    </row>
    <row r="5" spans="1:14" ht="15" customHeight="1"/>
    <row r="6" spans="1:14" ht="15" customHeight="1">
      <c r="B6" s="136" t="s">
        <v>23</v>
      </c>
      <c r="C6" s="136"/>
      <c r="D6" s="136"/>
      <c r="E6" s="136"/>
      <c r="F6" s="136"/>
      <c r="G6" s="136"/>
      <c r="H6" s="136"/>
      <c r="I6" s="136"/>
      <c r="J6" s="136"/>
      <c r="K6"/>
      <c r="L6"/>
      <c r="M6"/>
      <c r="N6"/>
    </row>
    <row r="7" spans="1:14" ht="45" customHeight="1">
      <c r="B7" s="103" t="s">
        <v>0</v>
      </c>
      <c r="C7" s="103" t="s">
        <v>5</v>
      </c>
      <c r="D7" s="105" t="s">
        <v>11</v>
      </c>
      <c r="E7" s="106"/>
      <c r="F7" s="106"/>
      <c r="G7" s="107"/>
      <c r="H7" s="28" t="s">
        <v>4</v>
      </c>
      <c r="I7" s="134" t="s">
        <v>1</v>
      </c>
      <c r="J7" s="28" t="s">
        <v>12</v>
      </c>
      <c r="K7" s="132" t="s">
        <v>25</v>
      </c>
      <c r="L7"/>
      <c r="M7"/>
      <c r="N7"/>
    </row>
    <row r="8" spans="1:14" s="8" customFormat="1" ht="15" customHeight="1">
      <c r="B8" s="104"/>
      <c r="C8" s="104"/>
      <c r="D8" s="108"/>
      <c r="E8" s="109"/>
      <c r="F8" s="109"/>
      <c r="G8" s="110"/>
      <c r="H8" s="29" t="s">
        <v>6</v>
      </c>
      <c r="I8" s="135"/>
      <c r="J8" s="35" t="s">
        <v>7</v>
      </c>
      <c r="K8" s="133"/>
      <c r="L8" s="30"/>
      <c r="M8" s="30"/>
      <c r="N8"/>
    </row>
    <row r="9" spans="1:14" s="9" customFormat="1" ht="15" customHeight="1">
      <c r="B9" s="10">
        <v>101</v>
      </c>
      <c r="D9" s="38" t="s">
        <v>31</v>
      </c>
      <c r="E9" s="13">
        <v>30</v>
      </c>
      <c r="F9" s="13" t="s">
        <v>29</v>
      </c>
      <c r="G9" s="14">
        <v>350</v>
      </c>
      <c r="H9" s="11">
        <v>2705</v>
      </c>
      <c r="I9" s="43" t="s">
        <v>35</v>
      </c>
      <c r="J9" s="34" t="s">
        <v>30</v>
      </c>
      <c r="K9" s="32" t="str">
        <f>IF(ISBLANK(B9),"",IF(COUNTIF('Zestawienie materiałów'!$B$11:$B$99,Baza!$B9)&gt;0,"","Brak elementu w zestawieniu"))</f>
        <v/>
      </c>
      <c r="L9"/>
      <c r="M9" s="19"/>
      <c r="N9"/>
    </row>
    <row r="10" spans="1:14" s="9" customFormat="1" ht="15" customHeight="1">
      <c r="B10" s="10">
        <v>102</v>
      </c>
      <c r="D10" s="38" t="s">
        <v>31</v>
      </c>
      <c r="E10" s="13">
        <v>40</v>
      </c>
      <c r="F10" s="13" t="s">
        <v>29</v>
      </c>
      <c r="G10" s="14">
        <v>350</v>
      </c>
      <c r="H10" s="11">
        <v>5000</v>
      </c>
      <c r="I10" s="43" t="s">
        <v>35</v>
      </c>
      <c r="J10" s="34" t="s">
        <v>30</v>
      </c>
      <c r="K10" s="32" t="str">
        <f>IF(ISBLANK(B10),"",IF(COUNTIF('Zestawienie materiałów'!$B$11:$B$99,Baza!$B10)&gt;0,"","Brak elementu w zestawieniu"))</f>
        <v/>
      </c>
      <c r="L10" s="19"/>
      <c r="M10" s="19"/>
      <c r="N10"/>
    </row>
    <row r="11" spans="1:14" s="9" customFormat="1" ht="15" customHeight="1">
      <c r="B11" s="10">
        <v>103</v>
      </c>
      <c r="D11" s="38" t="s">
        <v>31</v>
      </c>
      <c r="E11" s="13">
        <v>40</v>
      </c>
      <c r="F11" s="13" t="s">
        <v>29</v>
      </c>
      <c r="G11" s="14">
        <v>350</v>
      </c>
      <c r="H11" s="11">
        <v>3775</v>
      </c>
      <c r="I11" s="43" t="s">
        <v>35</v>
      </c>
      <c r="J11" s="34" t="s">
        <v>30</v>
      </c>
      <c r="K11" s="32" t="str">
        <f>IF(ISBLANK(B11),"",IF(COUNTIF('Zestawienie materiałów'!$B$11:$B$99,Baza!$B11)&gt;0,"","Brak elementu w zestawieniu"))</f>
        <v/>
      </c>
      <c r="L11" s="19"/>
      <c r="M11" s="19"/>
      <c r="N11"/>
    </row>
    <row r="12" spans="1:14" s="9" customFormat="1" ht="15" customHeight="1">
      <c r="B12" s="10">
        <v>104</v>
      </c>
      <c r="D12" s="38" t="s">
        <v>31</v>
      </c>
      <c r="E12" s="13">
        <v>14</v>
      </c>
      <c r="F12" s="13" t="s">
        <v>29</v>
      </c>
      <c r="G12" s="14">
        <v>1040</v>
      </c>
      <c r="H12" s="11">
        <v>2505</v>
      </c>
      <c r="I12" s="43" t="s">
        <v>35</v>
      </c>
      <c r="J12" s="34" t="s">
        <v>30</v>
      </c>
      <c r="K12" s="32" t="str">
        <f>IF(ISBLANK(B12),"",IF(COUNTIF('Zestawienie materiałów'!$B$11:$B$99,Baza!$B12)&gt;0,"","Brak elementu w zestawieniu"))</f>
        <v/>
      </c>
      <c r="L12" s="19"/>
      <c r="M12" s="19"/>
      <c r="N12"/>
    </row>
    <row r="13" spans="1:14" s="44" customFormat="1" ht="15" customHeight="1">
      <c r="B13" s="45">
        <v>105</v>
      </c>
      <c r="D13" s="46" t="s">
        <v>31</v>
      </c>
      <c r="E13" s="47">
        <v>12</v>
      </c>
      <c r="F13" s="47" t="s">
        <v>29</v>
      </c>
      <c r="G13" s="48">
        <v>165</v>
      </c>
      <c r="H13" s="43">
        <v>1040</v>
      </c>
      <c r="I13" s="43" t="s">
        <v>35</v>
      </c>
      <c r="J13" s="49" t="s">
        <v>30</v>
      </c>
      <c r="K13" s="50"/>
      <c r="L13" s="51"/>
      <c r="M13" s="51"/>
      <c r="N13" s="51"/>
    </row>
    <row r="14" spans="1:14" s="9" customFormat="1" ht="15" customHeight="1">
      <c r="B14" s="10">
        <v>106</v>
      </c>
      <c r="D14" s="38" t="s">
        <v>31</v>
      </c>
      <c r="E14" s="13">
        <v>25</v>
      </c>
      <c r="F14" s="13" t="s">
        <v>29</v>
      </c>
      <c r="G14" s="14">
        <v>560</v>
      </c>
      <c r="H14" s="11">
        <v>3650</v>
      </c>
      <c r="I14" s="43" t="s">
        <v>35</v>
      </c>
      <c r="J14" s="34" t="s">
        <v>30</v>
      </c>
      <c r="K14" s="32"/>
      <c r="L14" s="19"/>
      <c r="M14" s="19"/>
      <c r="N14"/>
    </row>
    <row r="15" spans="1:14" s="9" customFormat="1" ht="15" customHeight="1">
      <c r="B15" s="10">
        <v>107</v>
      </c>
      <c r="D15" s="38" t="s">
        <v>31</v>
      </c>
      <c r="E15" s="13">
        <v>12</v>
      </c>
      <c r="F15" s="13" t="s">
        <v>29</v>
      </c>
      <c r="G15" s="14">
        <v>1040</v>
      </c>
      <c r="H15" s="11">
        <v>3986</v>
      </c>
      <c r="I15" s="43" t="s">
        <v>35</v>
      </c>
      <c r="J15" s="34" t="s">
        <v>30</v>
      </c>
      <c r="K15" s="32"/>
      <c r="L15" s="19"/>
      <c r="M15" s="19"/>
      <c r="N15"/>
    </row>
    <row r="16" spans="1:14" s="62" customFormat="1" ht="16.5" customHeight="1">
      <c r="B16" s="61">
        <v>108</v>
      </c>
      <c r="D16" s="63" t="s">
        <v>31</v>
      </c>
      <c r="E16" s="64">
        <v>20</v>
      </c>
      <c r="F16" s="64" t="s">
        <v>29</v>
      </c>
      <c r="G16" s="65">
        <v>300</v>
      </c>
      <c r="H16" s="66">
        <v>1000</v>
      </c>
      <c r="I16" s="43" t="s">
        <v>35</v>
      </c>
      <c r="J16" s="67" t="s">
        <v>30</v>
      </c>
      <c r="K16" s="68"/>
      <c r="L16" s="69"/>
      <c r="M16" s="69"/>
      <c r="N16" s="69"/>
    </row>
    <row r="17" spans="2:14" s="62" customFormat="1" ht="12.75" customHeight="1">
      <c r="B17" s="61">
        <v>109</v>
      </c>
      <c r="D17" s="63" t="s">
        <v>31</v>
      </c>
      <c r="E17" s="64">
        <v>20</v>
      </c>
      <c r="F17" s="64" t="s">
        <v>29</v>
      </c>
      <c r="G17" s="65">
        <v>300</v>
      </c>
      <c r="H17" s="66">
        <v>1725</v>
      </c>
      <c r="I17" s="43" t="s">
        <v>35</v>
      </c>
      <c r="J17" s="67" t="s">
        <v>30</v>
      </c>
      <c r="K17" s="68"/>
      <c r="L17" s="69"/>
      <c r="M17" s="69"/>
      <c r="N17" s="69"/>
    </row>
    <row r="18" spans="2:14" s="9" customFormat="1" ht="15" customHeight="1">
      <c r="B18" s="10">
        <v>110</v>
      </c>
      <c r="D18" s="38" t="s">
        <v>31</v>
      </c>
      <c r="E18" s="13">
        <v>20</v>
      </c>
      <c r="F18" s="13" t="s">
        <v>29</v>
      </c>
      <c r="G18" s="14">
        <v>300</v>
      </c>
      <c r="H18" s="11">
        <v>845</v>
      </c>
      <c r="I18" s="43" t="s">
        <v>35</v>
      </c>
      <c r="J18" s="34" t="s">
        <v>30</v>
      </c>
      <c r="K18" s="32"/>
      <c r="L18" s="19"/>
      <c r="M18" s="19"/>
      <c r="N18"/>
    </row>
    <row r="19" spans="2:14" s="9" customFormat="1" ht="15" customHeight="1">
      <c r="B19" s="10">
        <v>111</v>
      </c>
      <c r="D19" s="38" t="s">
        <v>31</v>
      </c>
      <c r="E19" s="13">
        <v>12</v>
      </c>
      <c r="F19" s="13" t="s">
        <v>29</v>
      </c>
      <c r="G19" s="14">
        <v>275</v>
      </c>
      <c r="H19" s="11">
        <v>2713</v>
      </c>
      <c r="I19" s="43" t="s">
        <v>35</v>
      </c>
      <c r="J19" s="34" t="s">
        <v>30</v>
      </c>
      <c r="K19" s="32"/>
      <c r="L19" s="19"/>
      <c r="M19" s="19"/>
      <c r="N19"/>
    </row>
    <row r="20" spans="2:14" s="9" customFormat="1" ht="15" customHeight="1">
      <c r="B20" s="10">
        <v>112</v>
      </c>
      <c r="D20" s="38" t="s">
        <v>31</v>
      </c>
      <c r="E20" s="13">
        <v>25</v>
      </c>
      <c r="F20" s="13" t="s">
        <v>29</v>
      </c>
      <c r="G20" s="14">
        <v>600</v>
      </c>
      <c r="H20" s="11">
        <v>2465</v>
      </c>
      <c r="I20" s="43" t="s">
        <v>35</v>
      </c>
      <c r="J20" s="34" t="s">
        <v>30</v>
      </c>
      <c r="K20" s="32"/>
      <c r="L20" s="19"/>
      <c r="M20" s="19"/>
    </row>
    <row r="21" spans="2:14" s="9" customFormat="1" ht="15" customHeight="1">
      <c r="B21" s="10">
        <v>113</v>
      </c>
      <c r="D21" s="38" t="s">
        <v>31</v>
      </c>
      <c r="E21" s="13">
        <v>12</v>
      </c>
      <c r="F21" s="13" t="s">
        <v>29</v>
      </c>
      <c r="G21" s="14">
        <v>275</v>
      </c>
      <c r="H21" s="11">
        <v>339</v>
      </c>
      <c r="I21" s="43" t="s">
        <v>35</v>
      </c>
      <c r="J21" s="34" t="s">
        <v>30</v>
      </c>
      <c r="K21" s="32"/>
      <c r="L21" s="19"/>
      <c r="M21" s="19"/>
    </row>
    <row r="22" spans="2:14" s="9" customFormat="1" ht="15" customHeight="1">
      <c r="B22" s="10">
        <v>114</v>
      </c>
      <c r="D22" s="38" t="s">
        <v>38</v>
      </c>
      <c r="E22" s="13"/>
      <c r="F22" s="13"/>
      <c r="G22" s="14"/>
      <c r="H22" s="11">
        <v>1525</v>
      </c>
      <c r="I22" s="43" t="s">
        <v>35</v>
      </c>
      <c r="J22" s="34">
        <v>21.6</v>
      </c>
      <c r="K22" s="32"/>
      <c r="L22" s="19"/>
      <c r="M22" s="19"/>
    </row>
    <row r="23" spans="2:14" s="9" customFormat="1" ht="15" customHeight="1">
      <c r="B23" s="10">
        <v>115</v>
      </c>
      <c r="D23" s="38" t="s">
        <v>38</v>
      </c>
      <c r="E23" s="13"/>
      <c r="F23" s="13"/>
      <c r="G23" s="14"/>
      <c r="H23" s="11">
        <v>1525</v>
      </c>
      <c r="I23" s="43" t="s">
        <v>35</v>
      </c>
      <c r="J23" s="34">
        <v>21.6</v>
      </c>
      <c r="K23" s="32"/>
      <c r="L23" s="19"/>
      <c r="M23" s="19"/>
    </row>
    <row r="24" spans="2:14" s="9" customFormat="1" ht="15" customHeight="1">
      <c r="B24" s="10">
        <v>116</v>
      </c>
      <c r="D24" s="38" t="s">
        <v>38</v>
      </c>
      <c r="E24" s="13"/>
      <c r="F24" s="13"/>
      <c r="G24" s="14"/>
      <c r="H24" s="11">
        <v>2795</v>
      </c>
      <c r="I24" s="43" t="s">
        <v>35</v>
      </c>
      <c r="J24" s="34">
        <v>21.6</v>
      </c>
      <c r="K24" s="32"/>
      <c r="L24" s="19"/>
      <c r="M24" s="19"/>
    </row>
    <row r="25" spans="2:14" s="9" customFormat="1" ht="15" customHeight="1">
      <c r="B25" s="10">
        <v>117</v>
      </c>
      <c r="D25" s="38" t="s">
        <v>38</v>
      </c>
      <c r="E25" s="13"/>
      <c r="F25" s="13"/>
      <c r="G25" s="14"/>
      <c r="H25" s="11">
        <v>2795</v>
      </c>
      <c r="I25" s="43" t="s">
        <v>35</v>
      </c>
      <c r="J25" s="34">
        <v>21.6</v>
      </c>
      <c r="K25" s="32"/>
      <c r="L25" s="19"/>
      <c r="M25" s="19"/>
    </row>
    <row r="26" spans="2:14" s="9" customFormat="1" ht="15" customHeight="1">
      <c r="B26" s="10">
        <v>118</v>
      </c>
      <c r="D26" s="38" t="s">
        <v>31</v>
      </c>
      <c r="E26" s="13">
        <v>12</v>
      </c>
      <c r="F26" s="13" t="s">
        <v>29</v>
      </c>
      <c r="G26" s="14">
        <v>208</v>
      </c>
      <c r="H26" s="11">
        <v>562</v>
      </c>
      <c r="I26" s="43" t="s">
        <v>35</v>
      </c>
      <c r="J26" s="34" t="s">
        <v>30</v>
      </c>
      <c r="K26" s="32"/>
      <c r="L26" s="19"/>
      <c r="M26" s="19"/>
    </row>
    <row r="27" spans="2:14" s="9" customFormat="1" ht="15" customHeight="1">
      <c r="B27" s="10">
        <v>119</v>
      </c>
      <c r="D27" s="38" t="s">
        <v>31</v>
      </c>
      <c r="E27" s="13">
        <v>12</v>
      </c>
      <c r="F27" s="13" t="s">
        <v>29</v>
      </c>
      <c r="G27" s="14">
        <v>189</v>
      </c>
      <c r="H27" s="11">
        <v>346</v>
      </c>
      <c r="I27" s="43" t="s">
        <v>35</v>
      </c>
      <c r="J27" s="34" t="s">
        <v>30</v>
      </c>
      <c r="K27" s="32"/>
      <c r="L27" s="19"/>
      <c r="M27" s="19"/>
    </row>
    <row r="28" spans="2:14" s="9" customFormat="1" ht="15" customHeight="1">
      <c r="B28" s="10">
        <v>120</v>
      </c>
      <c r="D28" s="38" t="s">
        <v>31</v>
      </c>
      <c r="E28" s="13">
        <v>12</v>
      </c>
      <c r="F28" s="13" t="s">
        <v>29</v>
      </c>
      <c r="G28" s="14">
        <v>191</v>
      </c>
      <c r="H28" s="11">
        <v>500</v>
      </c>
      <c r="I28" s="43" t="s">
        <v>35</v>
      </c>
      <c r="J28" s="34" t="s">
        <v>30</v>
      </c>
      <c r="K28" s="32"/>
      <c r="L28" s="19"/>
      <c r="M28" s="19"/>
    </row>
    <row r="29" spans="2:14" s="9" customFormat="1" ht="15" customHeight="1">
      <c r="B29" s="10">
        <v>121</v>
      </c>
      <c r="D29" s="38" t="s">
        <v>31</v>
      </c>
      <c r="E29" s="13">
        <v>12</v>
      </c>
      <c r="F29" s="13" t="s">
        <v>29</v>
      </c>
      <c r="G29" s="14">
        <v>191</v>
      </c>
      <c r="H29" s="11">
        <v>406</v>
      </c>
      <c r="I29" s="43" t="s">
        <v>35</v>
      </c>
      <c r="J29" s="34" t="s">
        <v>30</v>
      </c>
      <c r="K29" s="32"/>
      <c r="L29" s="19"/>
      <c r="M29" s="19"/>
    </row>
    <row r="30" spans="2:14" s="9" customFormat="1" ht="15" customHeight="1">
      <c r="B30" s="10">
        <v>122</v>
      </c>
      <c r="D30" s="38" t="s">
        <v>31</v>
      </c>
      <c r="E30" s="13">
        <v>20</v>
      </c>
      <c r="F30" s="13" t="s">
        <v>29</v>
      </c>
      <c r="G30" s="14">
        <v>200</v>
      </c>
      <c r="H30" s="11">
        <v>954</v>
      </c>
      <c r="I30" s="43" t="s">
        <v>35</v>
      </c>
      <c r="J30" s="34" t="s">
        <v>30</v>
      </c>
      <c r="K30" s="32"/>
      <c r="L30" s="19"/>
      <c r="M30" s="19"/>
    </row>
    <row r="31" spans="2:14" s="9" customFormat="1" ht="15" customHeight="1">
      <c r="B31" s="10">
        <v>123</v>
      </c>
      <c r="D31" s="38" t="s">
        <v>31</v>
      </c>
      <c r="E31" s="13">
        <v>20</v>
      </c>
      <c r="F31" s="13" t="s">
        <v>29</v>
      </c>
      <c r="G31" s="14">
        <v>200</v>
      </c>
      <c r="H31" s="11">
        <v>2250</v>
      </c>
      <c r="I31" s="43" t="s">
        <v>35</v>
      </c>
      <c r="J31" s="34" t="s">
        <v>30</v>
      </c>
      <c r="K31" s="32"/>
      <c r="L31" s="19"/>
      <c r="M31" s="19"/>
    </row>
    <row r="32" spans="2:14" s="9" customFormat="1" ht="15" customHeight="1">
      <c r="B32" s="10">
        <v>124</v>
      </c>
      <c r="D32" s="38" t="s">
        <v>31</v>
      </c>
      <c r="E32" s="13">
        <v>14</v>
      </c>
      <c r="F32" s="13" t="s">
        <v>29</v>
      </c>
      <c r="G32" s="14">
        <v>320</v>
      </c>
      <c r="H32" s="11">
        <v>3925</v>
      </c>
      <c r="I32" s="43" t="s">
        <v>35</v>
      </c>
      <c r="J32" s="34" t="s">
        <v>30</v>
      </c>
      <c r="K32" s="32"/>
      <c r="L32" s="19"/>
      <c r="M32" s="19"/>
    </row>
    <row r="33" spans="2:13" s="53" customFormat="1" ht="15" customHeight="1">
      <c r="B33" s="52">
        <v>125</v>
      </c>
      <c r="D33" s="54" t="s">
        <v>31</v>
      </c>
      <c r="E33" s="55">
        <v>25</v>
      </c>
      <c r="F33" s="55" t="s">
        <v>29</v>
      </c>
      <c r="G33" s="56">
        <v>339</v>
      </c>
      <c r="H33" s="57">
        <v>600</v>
      </c>
      <c r="I33" s="43" t="s">
        <v>35</v>
      </c>
      <c r="J33" s="58" t="s">
        <v>30</v>
      </c>
      <c r="K33" s="59"/>
      <c r="L33" s="60"/>
      <c r="M33" s="60"/>
    </row>
    <row r="34" spans="2:13" s="62" customFormat="1" ht="15" customHeight="1">
      <c r="B34" s="61">
        <v>126</v>
      </c>
      <c r="D34" s="63" t="s">
        <v>31</v>
      </c>
      <c r="E34" s="64">
        <v>14</v>
      </c>
      <c r="F34" s="64" t="s">
        <v>29</v>
      </c>
      <c r="G34" s="65">
        <v>1040</v>
      </c>
      <c r="H34" s="66">
        <v>5000</v>
      </c>
      <c r="I34" s="43" t="s">
        <v>35</v>
      </c>
      <c r="J34" s="67" t="s">
        <v>30</v>
      </c>
      <c r="K34" s="68"/>
      <c r="L34" s="69"/>
      <c r="M34" s="69"/>
    </row>
    <row r="35" spans="2:13" s="62" customFormat="1" ht="15" customHeight="1">
      <c r="B35" s="61">
        <v>127</v>
      </c>
      <c r="D35" s="63" t="s">
        <v>31</v>
      </c>
      <c r="E35" s="64">
        <v>14</v>
      </c>
      <c r="F35" s="64" t="s">
        <v>29</v>
      </c>
      <c r="G35" s="65">
        <v>1040</v>
      </c>
      <c r="H35" s="66">
        <v>4175</v>
      </c>
      <c r="I35" s="43" t="s">
        <v>35</v>
      </c>
      <c r="J35" s="67" t="s">
        <v>30</v>
      </c>
      <c r="K35" s="68"/>
      <c r="L35" s="69"/>
      <c r="M35" s="69"/>
    </row>
    <row r="36" spans="2:13" s="9" customFormat="1" ht="15" customHeight="1">
      <c r="B36" s="10">
        <v>128</v>
      </c>
      <c r="D36" s="63" t="s">
        <v>39</v>
      </c>
      <c r="E36" s="64"/>
      <c r="F36" s="64"/>
      <c r="G36" s="65"/>
      <c r="H36" s="66">
        <v>700</v>
      </c>
      <c r="I36" s="43" t="s">
        <v>35</v>
      </c>
      <c r="J36" s="76">
        <v>11.76</v>
      </c>
      <c r="K36" s="68"/>
      <c r="L36" s="19"/>
      <c r="M36" s="19"/>
    </row>
    <row r="37" spans="2:13" s="9" customFormat="1" ht="15" customHeight="1">
      <c r="B37" s="10">
        <v>129</v>
      </c>
      <c r="D37" s="63" t="s">
        <v>39</v>
      </c>
      <c r="E37" s="64"/>
      <c r="F37" s="64"/>
      <c r="G37" s="65"/>
      <c r="H37" s="66">
        <v>1000</v>
      </c>
      <c r="I37" s="43" t="s">
        <v>35</v>
      </c>
      <c r="J37" s="67">
        <v>16.8</v>
      </c>
      <c r="K37" s="68"/>
      <c r="L37" s="19"/>
      <c r="M37" s="19"/>
    </row>
    <row r="38" spans="2:13" s="9" customFormat="1" ht="15" customHeight="1">
      <c r="B38" s="10">
        <v>130</v>
      </c>
      <c r="D38" s="38" t="s">
        <v>41</v>
      </c>
      <c r="E38" s="64"/>
      <c r="F38" s="64"/>
      <c r="G38" s="65"/>
      <c r="H38" s="66">
        <v>2600</v>
      </c>
      <c r="I38" s="43" t="s">
        <v>35</v>
      </c>
      <c r="J38" s="67">
        <v>5.59</v>
      </c>
      <c r="K38" s="68"/>
      <c r="L38" s="19"/>
      <c r="M38" s="19"/>
    </row>
    <row r="39" spans="2:13" s="9" customFormat="1" ht="15" customHeight="1">
      <c r="B39" s="10">
        <v>131</v>
      </c>
      <c r="D39" s="38" t="s">
        <v>42</v>
      </c>
      <c r="E39" s="64"/>
      <c r="F39" s="64"/>
      <c r="G39" s="65"/>
      <c r="H39" s="66">
        <v>2713</v>
      </c>
      <c r="I39" s="43" t="s">
        <v>35</v>
      </c>
      <c r="J39" s="67">
        <v>9.6300000000000008</v>
      </c>
      <c r="K39" s="68"/>
      <c r="L39" s="19"/>
      <c r="M39" s="19"/>
    </row>
    <row r="40" spans="2:13" s="9" customFormat="1" ht="15" customHeight="1">
      <c r="B40" s="10">
        <v>132</v>
      </c>
      <c r="D40" s="38" t="s">
        <v>43</v>
      </c>
      <c r="E40" s="64"/>
      <c r="F40" s="64"/>
      <c r="G40" s="65"/>
      <c r="H40" s="66">
        <v>100</v>
      </c>
      <c r="I40" s="43" t="s">
        <v>35</v>
      </c>
      <c r="J40" s="67">
        <v>7.39</v>
      </c>
      <c r="K40" s="68"/>
      <c r="L40" s="19"/>
      <c r="M40" s="19"/>
    </row>
    <row r="41" spans="2:13" s="9" customFormat="1" ht="15" customHeight="1">
      <c r="B41" s="10"/>
      <c r="D41" s="12"/>
      <c r="E41" s="13"/>
      <c r="F41" s="13"/>
      <c r="G41" s="14"/>
      <c r="H41" s="11"/>
      <c r="I41" s="43"/>
      <c r="J41" s="31"/>
      <c r="K41" s="33"/>
      <c r="L41" s="19"/>
      <c r="M41" s="19"/>
    </row>
    <row r="42" spans="2:13" s="9" customFormat="1" ht="15" customHeight="1">
      <c r="B42" s="10"/>
      <c r="D42" s="12"/>
      <c r="E42" s="13"/>
      <c r="F42" s="13"/>
      <c r="G42" s="14"/>
      <c r="H42" s="11"/>
      <c r="I42" s="43"/>
      <c r="J42" s="31"/>
      <c r="K42" s="32"/>
      <c r="L42" s="19"/>
      <c r="M42" s="19"/>
    </row>
    <row r="43" spans="2:13" s="9" customFormat="1" ht="15" customHeight="1">
      <c r="B43" s="10"/>
      <c r="D43" s="12"/>
      <c r="E43" s="13"/>
      <c r="F43" s="13"/>
      <c r="G43" s="14"/>
      <c r="H43" s="11"/>
      <c r="I43" s="43"/>
      <c r="J43" s="31"/>
      <c r="K43" s="33"/>
      <c r="L43" s="19"/>
      <c r="M43" s="19"/>
    </row>
    <row r="44" spans="2:13" s="9" customFormat="1" ht="15" customHeight="1">
      <c r="B44" s="10"/>
      <c r="D44" s="12"/>
      <c r="E44" s="13"/>
      <c r="F44" s="13"/>
      <c r="G44" s="14"/>
      <c r="H44" s="11"/>
      <c r="I44" s="43"/>
      <c r="J44" s="31"/>
      <c r="K44" s="33"/>
      <c r="L44" s="19"/>
      <c r="M44" s="19"/>
    </row>
    <row r="45" spans="2:13" s="9" customFormat="1" ht="15" customHeight="1">
      <c r="B45" s="10"/>
      <c r="D45" s="12"/>
      <c r="E45" s="13"/>
      <c r="F45" s="13"/>
      <c r="G45" s="14"/>
      <c r="H45" s="11"/>
      <c r="I45" s="43"/>
      <c r="J45" s="31"/>
      <c r="K45" s="33"/>
      <c r="L45" s="19"/>
      <c r="M45" s="19"/>
    </row>
    <row r="46" spans="2:13" s="9" customFormat="1" ht="15" customHeight="1">
      <c r="B46" s="10"/>
      <c r="D46" s="12"/>
      <c r="E46" s="13"/>
      <c r="F46" s="13"/>
      <c r="G46" s="14"/>
      <c r="H46" s="11"/>
      <c r="I46" s="43"/>
      <c r="J46" s="31"/>
      <c r="K46" s="33"/>
      <c r="L46" s="19"/>
      <c r="M46" s="19"/>
    </row>
    <row r="47" spans="2:13" ht="14.25">
      <c r="B47" s="10"/>
      <c r="C47" s="9"/>
      <c r="D47" s="12"/>
      <c r="E47" s="13"/>
      <c r="F47" s="13"/>
      <c r="G47" s="14"/>
      <c r="H47" s="11"/>
      <c r="I47" s="43"/>
      <c r="J47" s="31"/>
      <c r="K47" s="33"/>
      <c r="L47" s="19"/>
      <c r="M47" s="19"/>
    </row>
    <row r="48" spans="2:13" ht="14.25">
      <c r="B48" s="10"/>
      <c r="C48" s="9"/>
      <c r="D48" s="12"/>
      <c r="E48" s="13"/>
      <c r="F48" s="13"/>
      <c r="G48" s="14"/>
      <c r="H48" s="11"/>
      <c r="I48" s="43"/>
      <c r="J48" s="31"/>
      <c r="K48" s="33"/>
      <c r="L48" s="19"/>
      <c r="M48" s="19"/>
    </row>
    <row r="49" spans="2:13" ht="14.25">
      <c r="B49" s="10"/>
      <c r="C49" s="9"/>
      <c r="D49" s="12"/>
      <c r="E49" s="13"/>
      <c r="F49" s="13"/>
      <c r="G49" s="14"/>
      <c r="H49" s="11"/>
      <c r="I49" s="43"/>
      <c r="J49" s="31"/>
      <c r="K49" s="33"/>
      <c r="L49" s="19"/>
      <c r="M49" s="19"/>
    </row>
    <row r="50" spans="2:13" ht="14.25">
      <c r="B50" s="10"/>
      <c r="C50" s="9"/>
      <c r="D50" s="12"/>
      <c r="E50" s="13"/>
      <c r="F50" s="13"/>
      <c r="G50" s="14"/>
      <c r="H50" s="11"/>
      <c r="I50" s="43"/>
      <c r="J50" s="31"/>
      <c r="K50" s="33"/>
      <c r="L50" s="19"/>
      <c r="M50" s="19"/>
    </row>
    <row r="51" spans="2:13" ht="14.25">
      <c r="B51" s="10"/>
      <c r="C51" s="9"/>
      <c r="D51" s="12"/>
      <c r="E51" s="13"/>
      <c r="F51" s="13"/>
      <c r="G51" s="14"/>
      <c r="H51" s="11"/>
      <c r="I51" s="43"/>
      <c r="J51" s="31"/>
      <c r="K51" s="33"/>
      <c r="L51" s="19"/>
      <c r="M51" s="19"/>
    </row>
    <row r="52" spans="2:13" ht="14.25">
      <c r="B52" s="10"/>
      <c r="C52" s="9"/>
      <c r="D52" s="12"/>
      <c r="E52" s="13"/>
      <c r="F52" s="13"/>
      <c r="G52" s="14"/>
      <c r="H52" s="11"/>
      <c r="I52" s="43"/>
      <c r="J52" s="31"/>
      <c r="K52" s="33"/>
      <c r="L52" s="19"/>
      <c r="M52" s="19"/>
    </row>
    <row r="53" spans="2:13" ht="12" customHeight="1">
      <c r="B53" s="10"/>
      <c r="C53" s="9"/>
      <c r="D53" s="12"/>
      <c r="E53" s="13"/>
      <c r="F53" s="13"/>
      <c r="G53" s="14"/>
      <c r="H53" s="11"/>
      <c r="I53" s="43"/>
      <c r="J53" s="31"/>
      <c r="K53" s="33"/>
      <c r="L53" s="19"/>
      <c r="M53" s="19"/>
    </row>
    <row r="54" spans="2:13" ht="12" customHeight="1">
      <c r="B54" s="10"/>
      <c r="C54" s="9"/>
      <c r="D54" s="12"/>
      <c r="E54" s="13"/>
      <c r="F54" s="13"/>
      <c r="G54" s="14"/>
      <c r="H54" s="11"/>
      <c r="I54" s="43"/>
      <c r="J54" s="31"/>
      <c r="K54" s="33"/>
      <c r="L54" s="19"/>
      <c r="M54" s="19"/>
    </row>
    <row r="55" spans="2:13" ht="14.25">
      <c r="B55" s="10"/>
      <c r="C55" s="9"/>
      <c r="D55" s="12"/>
      <c r="E55" s="13"/>
      <c r="F55" s="13"/>
      <c r="G55" s="14"/>
      <c r="H55" s="11"/>
      <c r="I55" s="43"/>
      <c r="J55" s="31"/>
      <c r="K55" s="33"/>
      <c r="L55" s="19"/>
      <c r="M55" s="19"/>
    </row>
    <row r="56" spans="2:13" ht="14.25">
      <c r="B56" s="10"/>
      <c r="C56" s="9"/>
      <c r="D56" s="12"/>
      <c r="E56" s="13"/>
      <c r="F56" s="13"/>
      <c r="G56" s="14"/>
      <c r="H56" s="11"/>
      <c r="I56" s="43"/>
      <c r="J56" s="31"/>
      <c r="K56" s="33"/>
      <c r="L56" s="19"/>
      <c r="M56" s="19"/>
    </row>
    <row r="57" spans="2:13" ht="14.25">
      <c r="B57" s="10"/>
      <c r="C57" s="9"/>
      <c r="D57" s="12"/>
      <c r="E57" s="13"/>
      <c r="F57" s="13"/>
      <c r="G57" s="14"/>
      <c r="H57" s="11"/>
      <c r="I57" s="43"/>
      <c r="J57" s="31"/>
      <c r="K57" s="33"/>
      <c r="L57" s="19"/>
      <c r="M57" s="19"/>
    </row>
    <row r="58" spans="2:13" ht="14.25">
      <c r="B58" s="10"/>
      <c r="C58" s="9"/>
      <c r="D58" s="12"/>
      <c r="E58" s="13"/>
      <c r="F58" s="13"/>
      <c r="G58" s="14"/>
      <c r="H58" s="11"/>
      <c r="I58" s="43"/>
      <c r="J58" s="31"/>
      <c r="K58" s="33"/>
      <c r="L58" s="19"/>
      <c r="M58" s="19"/>
    </row>
    <row r="59" spans="2:13" ht="14.25">
      <c r="B59" s="10"/>
      <c r="C59" s="9"/>
      <c r="D59" s="12"/>
      <c r="E59" s="13"/>
      <c r="F59" s="13"/>
      <c r="G59" s="14"/>
      <c r="H59" s="11"/>
      <c r="I59" s="43"/>
      <c r="J59" s="31"/>
      <c r="K59" s="33"/>
      <c r="L59" s="19"/>
      <c r="M59" s="19"/>
    </row>
    <row r="60" spans="2:13" ht="14.25">
      <c r="B60" s="10"/>
      <c r="C60" s="9"/>
      <c r="D60" s="12"/>
      <c r="E60" s="13"/>
      <c r="F60" s="13"/>
      <c r="G60" s="14"/>
      <c r="H60" s="11"/>
      <c r="I60" s="43"/>
      <c r="J60" s="31"/>
      <c r="K60" s="32"/>
      <c r="L60" s="19"/>
      <c r="M60" s="19"/>
    </row>
    <row r="61" spans="2:13" ht="14.25">
      <c r="B61" s="10"/>
      <c r="C61" s="9"/>
      <c r="D61" s="12"/>
      <c r="E61" s="13"/>
      <c r="F61" s="13"/>
      <c r="G61" s="14"/>
      <c r="H61" s="11"/>
      <c r="I61" s="43"/>
      <c r="J61" s="31"/>
      <c r="K61" s="33"/>
      <c r="L61" s="19"/>
      <c r="M61" s="19"/>
    </row>
    <row r="62" spans="2:13" ht="14.25">
      <c r="B62" s="10"/>
      <c r="C62" s="9"/>
      <c r="D62" s="12"/>
      <c r="E62" s="13"/>
      <c r="F62" s="13"/>
      <c r="G62" s="14"/>
      <c r="H62" s="11"/>
      <c r="I62" s="43"/>
      <c r="J62" s="31"/>
      <c r="K62" s="33"/>
      <c r="L62" s="19"/>
      <c r="M62" s="19"/>
    </row>
    <row r="63" spans="2:13" ht="14.25">
      <c r="B63" s="10"/>
      <c r="C63" s="9"/>
      <c r="D63" s="12"/>
      <c r="E63" s="13"/>
      <c r="F63" s="13"/>
      <c r="G63" s="14"/>
      <c r="H63" s="11"/>
      <c r="I63" s="43"/>
      <c r="J63" s="31"/>
      <c r="K63" s="33"/>
      <c r="L63" s="19"/>
      <c r="M63" s="19"/>
    </row>
    <row r="64" spans="2:13" ht="14.25">
      <c r="B64" s="10"/>
      <c r="C64" s="9"/>
      <c r="D64" s="12"/>
      <c r="E64" s="13"/>
      <c r="F64" s="13"/>
      <c r="G64" s="14"/>
      <c r="H64" s="11"/>
      <c r="I64" s="43"/>
      <c r="J64" s="31"/>
      <c r="K64" s="33"/>
      <c r="L64" s="19"/>
      <c r="M64" s="19"/>
    </row>
    <row r="65" spans="2:13" ht="14.25">
      <c r="B65" s="10"/>
      <c r="C65" s="9"/>
      <c r="D65" s="12"/>
      <c r="E65" s="13"/>
      <c r="F65" s="13"/>
      <c r="G65" s="14"/>
      <c r="H65" s="11"/>
      <c r="I65" s="43"/>
      <c r="J65" s="31"/>
      <c r="K65" s="33"/>
      <c r="L65" s="19"/>
      <c r="M65" s="19"/>
    </row>
    <row r="66" spans="2:13" ht="14.25">
      <c r="B66" s="10"/>
      <c r="C66" s="9"/>
      <c r="D66" s="12"/>
      <c r="E66" s="13"/>
      <c r="F66" s="13"/>
      <c r="G66" s="14"/>
      <c r="H66" s="11"/>
      <c r="I66" s="43"/>
      <c r="J66" s="31"/>
      <c r="K66" s="33"/>
      <c r="L66" s="19"/>
      <c r="M66" s="19"/>
    </row>
    <row r="67" spans="2:13" ht="14.25">
      <c r="B67" s="10"/>
      <c r="C67" s="9"/>
      <c r="D67" s="12"/>
      <c r="E67" s="13"/>
      <c r="F67" s="13"/>
      <c r="G67" s="14"/>
      <c r="H67" s="11"/>
      <c r="I67" s="43"/>
      <c r="J67" s="31"/>
      <c r="K67" s="33"/>
      <c r="L67" s="19"/>
      <c r="M67" s="19"/>
    </row>
    <row r="68" spans="2:13" ht="14.25">
      <c r="B68" s="10"/>
      <c r="C68" s="9"/>
      <c r="D68" s="12"/>
      <c r="E68" s="13"/>
      <c r="F68" s="13"/>
      <c r="G68" s="14"/>
      <c r="H68" s="11"/>
      <c r="I68" s="43"/>
      <c r="J68" s="31"/>
      <c r="K68" s="33" t="str">
        <f>IF(ISBLANK(B68),"",IF(COUNTIF('Zestawienie materiałów'!$B$11:$B$99,Baza!$B68)+COUNTIF(#REF!,Baza!$B68)&gt;0,"","Brak elementu w zestawieniu"))</f>
        <v/>
      </c>
      <c r="L68" s="19"/>
      <c r="M68" s="19"/>
    </row>
    <row r="69" spans="2:13" ht="14.25">
      <c r="B69" s="10"/>
      <c r="C69" s="9"/>
      <c r="D69" s="12"/>
      <c r="E69" s="13"/>
      <c r="F69" s="13"/>
      <c r="G69" s="14"/>
      <c r="H69" s="11"/>
      <c r="I69" s="43"/>
      <c r="J69" s="31"/>
      <c r="K69" s="33" t="str">
        <f>IF(ISBLANK(B69),"",IF(COUNTIF('Zestawienie materiałów'!$B$11:$B$99,Baza!$B69)+COUNTIF(#REF!,Baza!$B69)&gt;0,"","Brak elementu w zestawieniu"))</f>
        <v/>
      </c>
      <c r="L69" s="19"/>
      <c r="M69" s="19"/>
    </row>
    <row r="70" spans="2:13" ht="14.25">
      <c r="B70" s="10"/>
      <c r="C70" s="9"/>
      <c r="D70" s="12"/>
      <c r="E70" s="13"/>
      <c r="F70" s="13"/>
      <c r="G70" s="14"/>
      <c r="H70" s="11"/>
      <c r="I70" s="43"/>
      <c r="J70" s="31"/>
      <c r="K70" s="33" t="str">
        <f>IF(ISBLANK(B70),"",IF(COUNTIF('Zestawienie materiałów'!$B$11:$B$99,Baza!$B70)+COUNTIF(#REF!,Baza!$B70)&gt;0,"","Brak elementu w zestawieniu"))</f>
        <v/>
      </c>
      <c r="L70" s="19"/>
      <c r="M70" s="19"/>
    </row>
    <row r="71" spans="2:13" ht="14.25">
      <c r="B71" s="10"/>
      <c r="C71" s="9"/>
      <c r="D71" s="12"/>
      <c r="E71" s="13"/>
      <c r="F71" s="13"/>
      <c r="G71" s="14"/>
      <c r="H71" s="11"/>
      <c r="I71" s="43"/>
      <c r="J71" s="31"/>
      <c r="K71" s="33" t="str">
        <f>IF(ISBLANK(B71),"",IF(COUNTIF('Zestawienie materiałów'!$B$11:$B$99,Baza!$B71)+COUNTIF(#REF!,Baza!$B71)&gt;0,"","Brak elementu w zestawieniu"))</f>
        <v/>
      </c>
      <c r="L71" s="19"/>
      <c r="M71" s="19"/>
    </row>
    <row r="72" spans="2:13" ht="14.25">
      <c r="B72" s="10"/>
      <c r="C72" s="9"/>
      <c r="D72" s="12"/>
      <c r="E72" s="13"/>
      <c r="F72" s="13"/>
      <c r="G72" s="14"/>
      <c r="H72" s="11"/>
      <c r="I72" s="43"/>
      <c r="J72" s="31"/>
      <c r="K72" s="33" t="str">
        <f>IF(ISBLANK(B72),"",IF(COUNTIF('Zestawienie materiałów'!$B$11:$B$99,Baza!$B72)+COUNTIF(#REF!,Baza!$B72)&gt;0,"","Brak elementu w zestawieniu"))</f>
        <v/>
      </c>
      <c r="L72" s="19"/>
      <c r="M72" s="19"/>
    </row>
    <row r="73" spans="2:13" ht="14.25">
      <c r="B73" s="10"/>
      <c r="C73" s="9"/>
      <c r="D73" s="12"/>
      <c r="E73" s="13"/>
      <c r="F73" s="13"/>
      <c r="G73" s="14"/>
      <c r="H73" s="11"/>
      <c r="I73" s="43"/>
      <c r="J73" s="31"/>
      <c r="K73" s="33" t="str">
        <f>IF(ISBLANK(B73),"",IF(COUNTIF('Zestawienie materiałów'!$B$11:$B$99,Baza!$B73)+COUNTIF(#REF!,Baza!$B73)&gt;0,"","Brak elementu w zestawieniu"))</f>
        <v/>
      </c>
      <c r="L73" s="19"/>
      <c r="M73" s="19"/>
    </row>
    <row r="74" spans="2:13" ht="14.25">
      <c r="B74" s="10"/>
      <c r="C74" s="9"/>
      <c r="D74" s="12"/>
      <c r="E74" s="13"/>
      <c r="F74" s="13"/>
      <c r="G74" s="14"/>
      <c r="H74" s="11"/>
      <c r="I74" s="43"/>
      <c r="J74" s="31"/>
      <c r="K74" s="33" t="str">
        <f>IF(ISBLANK(B74),"",IF(COUNTIF('Zestawienie materiałów'!$B$11:$B$99,Baza!$B74)+COUNTIF(#REF!,Baza!$B74)&gt;0,"","Brak elementu w zestawieniu"))</f>
        <v/>
      </c>
      <c r="L74" s="19"/>
      <c r="M74" s="19"/>
    </row>
    <row r="75" spans="2:13" ht="14.25">
      <c r="B75" s="10"/>
      <c r="C75" s="9"/>
      <c r="D75" s="12"/>
      <c r="E75" s="13"/>
      <c r="F75" s="13"/>
      <c r="G75" s="14"/>
      <c r="H75" s="11"/>
      <c r="I75" s="43"/>
      <c r="J75" s="31"/>
      <c r="K75" s="33" t="str">
        <f>IF(ISBLANK(B75),"",IF(COUNTIF('Zestawienie materiałów'!$B$11:$B$99,Baza!$B75)+COUNTIF(#REF!,Baza!$B75)&gt;0,"","Brak elementu w zestawieniu"))</f>
        <v/>
      </c>
      <c r="L75" s="19"/>
      <c r="M75" s="19"/>
    </row>
    <row r="76" spans="2:13" ht="14.25">
      <c r="B76" s="10"/>
      <c r="C76" s="9"/>
      <c r="D76" s="12"/>
      <c r="E76" s="13"/>
      <c r="F76" s="13"/>
      <c r="G76" s="14"/>
      <c r="H76" s="11"/>
      <c r="I76" s="43"/>
      <c r="J76" s="31"/>
      <c r="K76" s="33" t="str">
        <f>IF(ISBLANK(B76),"",IF(COUNTIF('Zestawienie materiałów'!$B$11:$B$99,Baza!$B76)+COUNTIF(#REF!,Baza!$B76)&gt;0,"","Brak elementu w zestawieniu"))</f>
        <v/>
      </c>
      <c r="L76" s="19"/>
      <c r="M76" s="19"/>
    </row>
    <row r="77" spans="2:13" ht="14.25">
      <c r="B77" s="10"/>
      <c r="C77" s="9"/>
      <c r="D77" s="12"/>
      <c r="E77" s="13"/>
      <c r="F77" s="13"/>
      <c r="G77" s="14"/>
      <c r="H77" s="11"/>
      <c r="I77" s="43"/>
      <c r="J77" s="31"/>
      <c r="K77" s="33" t="str">
        <f>IF(ISBLANK(B77),"",IF(COUNTIF('Zestawienie materiałów'!$B$11:$B$99,Baza!$B77)+COUNTIF(#REF!,Baza!$B77)&gt;0,"","Brak elementu w zestawieniu"))</f>
        <v/>
      </c>
      <c r="L77" s="19"/>
      <c r="M77" s="19"/>
    </row>
    <row r="78" spans="2:13" ht="14.25">
      <c r="B78" s="10"/>
      <c r="C78" s="9"/>
      <c r="D78" s="12"/>
      <c r="E78" s="13"/>
      <c r="F78" s="13"/>
      <c r="G78" s="14"/>
      <c r="H78" s="11"/>
      <c r="I78" s="43"/>
      <c r="J78" s="31"/>
      <c r="K78" s="33" t="str">
        <f>IF(ISBLANK(B78),"",IF(COUNTIF('Zestawienie materiałów'!$B$11:$B$99,Baza!$B78)+COUNTIF(#REF!,Baza!$B78)&gt;0,"","Brak elementu w zestawieniu"))</f>
        <v/>
      </c>
      <c r="L78" s="19"/>
      <c r="M78" s="19"/>
    </row>
    <row r="79" spans="2:13" ht="14.25">
      <c r="B79" s="10"/>
      <c r="C79" s="9"/>
      <c r="D79" s="12"/>
      <c r="E79" s="13"/>
      <c r="F79" s="13"/>
      <c r="G79" s="14"/>
      <c r="H79" s="11"/>
      <c r="I79" s="43"/>
      <c r="J79" s="31"/>
      <c r="K79" s="33"/>
      <c r="L79" s="19"/>
      <c r="M79" s="19"/>
    </row>
    <row r="80" spans="2:13" ht="14.25">
      <c r="B80" s="10"/>
      <c r="C80" s="9"/>
      <c r="D80" s="12"/>
      <c r="E80" s="13"/>
      <c r="F80" s="13"/>
      <c r="G80" s="14"/>
      <c r="H80" s="11"/>
      <c r="I80" s="43"/>
      <c r="J80" s="31"/>
      <c r="K80" s="33"/>
      <c r="L80" s="19"/>
      <c r="M80" s="19"/>
    </row>
    <row r="81" spans="2:13" ht="14.25">
      <c r="B81" s="10"/>
      <c r="C81" s="9"/>
      <c r="D81" s="12"/>
      <c r="E81" s="13"/>
      <c r="F81" s="13"/>
      <c r="G81" s="14"/>
      <c r="H81" s="11"/>
      <c r="I81" s="43"/>
      <c r="J81" s="31"/>
      <c r="K81" s="33"/>
      <c r="L81" s="19"/>
      <c r="M81" s="19"/>
    </row>
    <row r="82" spans="2:13" ht="14.25">
      <c r="B82" s="10"/>
      <c r="C82" s="9"/>
      <c r="D82" s="12"/>
      <c r="E82" s="13"/>
      <c r="F82" s="13"/>
      <c r="G82" s="14"/>
      <c r="H82" s="11"/>
      <c r="I82" s="43"/>
      <c r="J82" s="31"/>
      <c r="K82" s="33"/>
      <c r="L82" s="19"/>
      <c r="M82" s="19"/>
    </row>
    <row r="83" spans="2:13" ht="14.25">
      <c r="B83" s="10"/>
      <c r="C83" s="9"/>
      <c r="D83" s="12"/>
      <c r="E83" s="13"/>
      <c r="F83" s="13"/>
      <c r="G83" s="14"/>
      <c r="H83" s="11"/>
      <c r="I83" s="43"/>
      <c r="J83" s="31"/>
      <c r="K83" s="33"/>
      <c r="L83" s="19"/>
      <c r="M83" s="19"/>
    </row>
    <row r="84" spans="2:13" ht="14.25">
      <c r="B84" s="10"/>
      <c r="C84" s="9"/>
      <c r="D84" s="12"/>
      <c r="E84" s="13"/>
      <c r="F84" s="13"/>
      <c r="G84" s="14"/>
      <c r="H84" s="11"/>
      <c r="I84" s="43"/>
      <c r="J84" s="31"/>
      <c r="K84" s="33"/>
      <c r="L84" s="19"/>
      <c r="M84" s="19"/>
    </row>
    <row r="85" spans="2:13" ht="14.25">
      <c r="B85" s="10"/>
      <c r="C85" s="9"/>
      <c r="D85" s="12"/>
      <c r="E85" s="13"/>
      <c r="F85" s="13"/>
      <c r="G85" s="14"/>
      <c r="H85" s="11"/>
      <c r="I85" s="43"/>
      <c r="J85" s="31"/>
      <c r="K85" s="33"/>
      <c r="L85" s="19"/>
      <c r="M85" s="19"/>
    </row>
    <row r="86" spans="2:13" ht="14.25">
      <c r="B86" s="10"/>
      <c r="C86" s="9"/>
      <c r="D86" s="12"/>
      <c r="E86" s="13"/>
      <c r="F86" s="13"/>
      <c r="G86" s="14"/>
      <c r="H86" s="11"/>
      <c r="I86" s="43"/>
      <c r="J86" s="31"/>
      <c r="K86" s="33"/>
      <c r="L86" s="19"/>
      <c r="M86" s="19"/>
    </row>
    <row r="87" spans="2:13" ht="14.25">
      <c r="K87" s="19" t="str">
        <f>IF(ISBLANK(B87),"",IF(COUNTIF('Zestawienie materiałów'!$B$11:$B$99,Baza!$B87)+COUNTIF(#REF!,Baza!$B87)&gt;0,"","Brak elementu w zestawieniu"))</f>
        <v/>
      </c>
    </row>
  </sheetData>
  <mergeCells count="6">
    <mergeCell ref="K7:K8"/>
    <mergeCell ref="I7:I8"/>
    <mergeCell ref="B6:J6"/>
    <mergeCell ref="B7:B8"/>
    <mergeCell ref="C7:C8"/>
    <mergeCell ref="D7:G8"/>
  </mergeCells>
  <conditionalFormatting sqref="K43:K59 K61:K86 K9:K41">
    <cfRule type="containsText" dxfId="3" priority="4" operator="containsText" text="Brak elementu w zestawieniu">
      <formula>NOT(ISERROR(SEARCH("Brak elementu w zestawieniu",K9)))</formula>
    </cfRule>
  </conditionalFormatting>
  <conditionalFormatting sqref="K7">
    <cfRule type="containsText" dxfId="2" priority="3" operator="containsText" text="Brak elementu w zestawieniu">
      <formula>NOT(ISERROR(SEARCH("Brak elementu w zestawieniu",K7)))</formula>
    </cfRule>
  </conditionalFormatting>
  <conditionalFormatting sqref="K42">
    <cfRule type="containsText" dxfId="1" priority="2" operator="containsText" text="Brak elementu w zestawieniu">
      <formula>NOT(ISERROR(SEARCH("Brak elementu w zestawieniu",K42)))</formula>
    </cfRule>
  </conditionalFormatting>
  <conditionalFormatting sqref="K60">
    <cfRule type="containsText" dxfId="0" priority="1" operator="containsText" text="Brak elementu w zestawieniu">
      <formula>NOT(ISERROR(SEARCH("Brak elementu w zestawieniu",K60)))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Zestawienie materiałów</vt:lpstr>
      <vt:lpstr>Baza</vt:lpstr>
      <vt:lpstr>'Zestawienie materiałów'!Obszar_wydruku</vt:lpstr>
    </vt:vector>
  </TitlesOfParts>
  <Company>MESILO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Skotny</dc:creator>
  <cp:lastModifiedBy>Anita</cp:lastModifiedBy>
  <cp:lastPrinted>2019-09-20T10:42:47Z</cp:lastPrinted>
  <dcterms:created xsi:type="dcterms:W3CDTF">2011-02-24T14:25:45Z</dcterms:created>
  <dcterms:modified xsi:type="dcterms:W3CDTF">2022-10-27T07:47:21Z</dcterms:modified>
</cp:coreProperties>
</file>